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lovod\Stancia\Лавринюк\проєкти 45 сесія березень\Викон бюджету за 2024 рік на сесію\"/>
    </mc:Choice>
  </mc:AlternateContent>
  <bookViews>
    <workbookView xWindow="0" yWindow="0" windowWidth="28800" windowHeight="122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1" l="1"/>
  <c r="F101" i="1"/>
  <c r="G50" i="1"/>
  <c r="G100" i="1" s="1"/>
  <c r="F50" i="1"/>
  <c r="F100" i="1" s="1"/>
  <c r="G84" i="1"/>
  <c r="F84" i="1"/>
  <c r="G85" i="1"/>
  <c r="F85" i="1"/>
  <c r="H90" i="1"/>
  <c r="H89" i="1"/>
  <c r="G89" i="1"/>
  <c r="F89" i="1"/>
  <c r="G94" i="1"/>
  <c r="F94" i="1"/>
  <c r="G70" i="1"/>
  <c r="F70" i="1"/>
  <c r="G78" i="1"/>
  <c r="F78" i="1"/>
  <c r="H80" i="1"/>
  <c r="H79" i="1"/>
  <c r="G81" i="1"/>
  <c r="F81" i="1"/>
  <c r="G82" i="1"/>
  <c r="F82" i="1"/>
  <c r="G79" i="1"/>
  <c r="F79" i="1"/>
  <c r="G75" i="1"/>
  <c r="F75" i="1"/>
  <c r="G71" i="1"/>
  <c r="F71" i="1"/>
  <c r="G66" i="1"/>
  <c r="F66" i="1"/>
  <c r="G67" i="1"/>
  <c r="F67" i="1"/>
  <c r="G5" i="1"/>
  <c r="F5" i="1"/>
  <c r="G45" i="1"/>
  <c r="F45" i="1"/>
  <c r="G46" i="1"/>
  <c r="F46" i="1"/>
  <c r="D5" i="1" l="1"/>
  <c r="D6" i="1"/>
  <c r="D21" i="1"/>
  <c r="D26" i="1"/>
  <c r="D66" i="1"/>
  <c r="D58" i="1"/>
  <c r="D51" i="1"/>
  <c r="D84" i="1"/>
  <c r="D85" i="1"/>
  <c r="D94" i="1"/>
  <c r="D92" i="1"/>
  <c r="D89" i="1"/>
  <c r="E99" i="1"/>
  <c r="E97" i="1"/>
  <c r="E90" i="1"/>
  <c r="E88" i="1"/>
  <c r="D86" i="1"/>
  <c r="D67" i="1"/>
  <c r="E59" i="1"/>
  <c r="E63" i="1"/>
  <c r="D63" i="1"/>
  <c r="D59" i="1"/>
  <c r="E52" i="1"/>
  <c r="E53" i="1"/>
  <c r="D54" i="1"/>
  <c r="E56" i="1"/>
  <c r="E57" i="1"/>
  <c r="D52" i="1"/>
  <c r="D41" i="1"/>
  <c r="D29" i="1" s="1"/>
  <c r="D39" i="1"/>
  <c r="D30" i="1"/>
  <c r="D24" i="1"/>
  <c r="D19" i="1"/>
  <c r="D15" i="1" s="1"/>
  <c r="C19" i="1"/>
  <c r="E16" i="1"/>
  <c r="D16" i="1"/>
  <c r="D13" i="1"/>
  <c r="E13" i="1"/>
  <c r="C13" i="1"/>
  <c r="D50" i="1" l="1"/>
  <c r="D100" i="1" s="1"/>
  <c r="D101" i="1" s="1"/>
  <c r="E58" i="1"/>
  <c r="C29" i="1"/>
  <c r="C84" i="1"/>
  <c r="C85" i="1"/>
  <c r="C94" i="1"/>
  <c r="C92" i="1"/>
  <c r="C89" i="1"/>
  <c r="C86" i="1"/>
  <c r="C50" i="1"/>
  <c r="C66" i="1"/>
  <c r="C67" i="1"/>
  <c r="C51" i="1"/>
  <c r="C58" i="1"/>
  <c r="C63" i="1"/>
  <c r="C59" i="1"/>
  <c r="C54" i="1"/>
  <c r="C41" i="1"/>
  <c r="C30" i="1"/>
  <c r="C26" i="1"/>
  <c r="C24" i="1"/>
  <c r="D22" i="1"/>
  <c r="C22" i="1"/>
  <c r="C21" i="1"/>
  <c r="C15" i="1"/>
  <c r="E15" i="1" s="1"/>
  <c r="C16" i="1"/>
  <c r="D7" i="1"/>
  <c r="C7" i="1"/>
  <c r="C6" i="1" s="1"/>
  <c r="E12" i="1"/>
  <c r="C5" i="1" l="1"/>
  <c r="C100" i="1" s="1"/>
  <c r="C101" i="1" s="1"/>
  <c r="H95" i="1"/>
  <c r="H94" i="1"/>
  <c r="H84" i="1"/>
  <c r="H85" i="1"/>
  <c r="H101" i="1" l="1"/>
  <c r="H100" i="1"/>
  <c r="H83" i="1"/>
  <c r="H82" i="1"/>
  <c r="H81" i="1"/>
  <c r="H78" i="1"/>
  <c r="H77" i="1"/>
  <c r="H76" i="1"/>
  <c r="H75" i="1"/>
  <c r="H73" i="1"/>
  <c r="H72" i="1"/>
  <c r="H71" i="1"/>
  <c r="H70" i="1"/>
  <c r="H68" i="1"/>
  <c r="H67" i="1"/>
  <c r="H66" i="1"/>
  <c r="H50" i="1"/>
  <c r="H49" i="1"/>
  <c r="H48" i="1"/>
  <c r="H47" i="1"/>
  <c r="H46" i="1"/>
  <c r="H45" i="1"/>
  <c r="H5" i="1"/>
  <c r="E6" i="1"/>
  <c r="E7" i="1"/>
  <c r="E8" i="1"/>
  <c r="E10" i="1"/>
  <c r="E11" i="1"/>
  <c r="E14" i="1"/>
  <c r="E17" i="1"/>
  <c r="E18" i="1"/>
  <c r="E20" i="1"/>
  <c r="E19" i="1" s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41" i="1"/>
  <c r="E42" i="1"/>
  <c r="E43" i="1"/>
  <c r="E44" i="1"/>
  <c r="E50" i="1"/>
  <c r="E51" i="1"/>
  <c r="E54" i="1"/>
  <c r="E55" i="1"/>
  <c r="E60" i="1"/>
  <c r="E61" i="1"/>
  <c r="E62" i="1"/>
  <c r="E64" i="1"/>
  <c r="E65" i="1"/>
  <c r="E66" i="1"/>
  <c r="E67" i="1"/>
  <c r="E69" i="1"/>
  <c r="E84" i="1"/>
  <c r="E85" i="1"/>
  <c r="E86" i="1"/>
  <c r="E87" i="1"/>
  <c r="E89" i="1"/>
  <c r="E91" i="1"/>
  <c r="E92" i="1"/>
  <c r="E93" i="1"/>
  <c r="E94" i="1"/>
  <c r="E95" i="1"/>
  <c r="E96" i="1"/>
  <c r="E98" i="1"/>
  <c r="E100" i="1"/>
  <c r="E101" i="1"/>
  <c r="E5" i="1"/>
</calcChain>
</file>

<file path=xl/sharedStrings.xml><?xml version="1.0" encoding="utf-8"?>
<sst xmlns="http://schemas.openxmlformats.org/spreadsheetml/2006/main" count="202" uniqueCount="196">
  <si>
    <t>ККД</t>
  </si>
  <si>
    <t>Доходи</t>
  </si>
  <si>
    <t>% викон.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</si>
  <si>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</si>
  <si>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</si>
  <si>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</si>
  <si>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</si>
  <si>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</si>
  <si>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</si>
  <si>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</si>
  <si>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</si>
  <si>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</si>
  <si>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</si>
  <si>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</si>
  <si>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</si>
  <si>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</si>
  <si>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</si>
  <si>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</si>
  <si>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</si>
  <si>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</si>
  <si>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</si>
  <si>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</si>
  <si>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</si>
  <si>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</si>
  <si>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</si>
  <si>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</si>
  <si>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</si>
  <si>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</si>
  <si>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</si>
  <si>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</si>
  <si>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</si>
  <si>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</si>
  <si>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</si>
  <si>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</si>
  <si>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</si>
  <si>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</si>
  <si>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</si>
  <si>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</si>
  <si>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</si>
  <si>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</si>
  <si>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</si>
  <si>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</si>
  <si>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</si>
  <si>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</si>
  <si>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</si>
  <si>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</si>
  <si>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</si>
  <si>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</si>
  <si>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</si>
  <si>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</si>
  <si>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</si>
  <si>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</si>
  <si>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</si>
  <si>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</si>
  <si>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</si>
  <si>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</si>
  <si>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</si>
  <si>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</si>
  <si>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</si>
  <si>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</si>
  <si>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</si>
  <si>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</si>
  <si>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</si>
  <si>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</si>
  <si>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</si>
  <si>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</si>
  <si>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</si>
  <si>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</si>
  <si>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</si>
  <si>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</si>
  <si>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</si>
  <si>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</si>
  <si>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</si>
  <si>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</si>
  <si>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</si>
  <si>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</si>
  <si>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</si>
  <si>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</si>
  <si>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</si>
  <si>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</si>
  <si>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</si>
  <si>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</si>
  <si>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</si>
  <si>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</si>
  <si>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</si>
  <si>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</si>
  <si>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</si>
  <si>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</si>
  <si>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</si>
  <si>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</si>
  <si>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</si>
  <si>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</si>
  <si>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</si>
  <si>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</si>
  <si>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</si>
  <si>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</si>
  <si>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</si>
  <si>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</si>
  <si>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</si>
  <si>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</si>
  <si>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</si>
  <si>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</si>
  <si>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</si>
  <si>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</si>
  <si>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</si>
  <si>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</si>
  <si>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</si>
  <si>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</si>
  <si>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</si>
  <si>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</si>
  <si>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</si>
  <si>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</si>
  <si>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</si>
  <si>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</si>
  <si>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</si>
  <si>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</si>
  <si>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</si>
  <si>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</si>
  <si>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</si>
  <si>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</si>
  <si>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</si>
  <si>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</si>
  <si>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</si>
  <si>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</si>
  <si>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</si>
  <si>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</si>
  <si>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</si>
  <si>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</si>
  <si>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</si>
  <si>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</si>
  <si>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</si>
  <si>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</si>
  <si>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</si>
  <si>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</si>
  <si>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</si>
  <si>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</si>
  <si>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</si>
  <si>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</si>
  <si>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</si>
  <si>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</si>
  <si>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</si>
  <si>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Загальний фонд</t>
  </si>
  <si>
    <t>Спеціальний фонд</t>
  </si>
  <si>
    <t>План на рік з урахуванням змін</t>
  </si>
  <si>
    <t>Фактично виконано</t>
  </si>
  <si>
    <t xml:space="preserve">План на рік 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</si>
  <si>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</si>
  <si>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</si>
  <si>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</si>
  <si>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</si>
  <si>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</si>
  <si>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</si>
  <si>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</si>
  <si>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</si>
  <si>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</si>
  <si>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</si>
  <si>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</si>
  <si>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</si>
  <si>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</si>
  <si>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</si>
  <si>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</si>
  <si>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</si>
  <si>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</si>
  <si>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</si>
  <si>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</si>
  <si>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</si>
  <si>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</si>
  <si>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</si>
  <si>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</si>
  <si>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</si>
  <si>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</si>
  <si>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</si>
  <si>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</si>
  <si>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</si>
  <si>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</si>
  <si>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</si>
  <si>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</si>
  <si>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</si>
  <si>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</si>
  <si>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</si>
  <si>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</si>
  <si>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</si>
  <si>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</si>
  <si>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</si>
  <si>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</si>
  <si>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</si>
  <si>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18030000</t>
  </si>
  <si>
    <t>Туристичний збір</t>
  </si>
  <si>
    <t>18030100</t>
  </si>
  <si>
    <t>Туристичний збір, сплачений юридичними особами</t>
  </si>
  <si>
    <t>Звіт про виконання бюджету Старовижівської територіальної громади                                                   за 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</si>
  <si>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 територіях України, що зазнали негативного впливу у зв`язку з повномасштабною збройною агресією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</si>
  <si>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</si>
  <si>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</si>
  <si>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незалежність,суверенітет та територіальну цілісність України, за рахунок відповідної субвенції з державного бюджету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</si>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</sst>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"/>
    <numFmt numFmtId="166" formatCode="#,##0.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sz val="10"/>
      <color indexed="8"/>
      <name val="MS Sans Serif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5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/>
    </xf>
    <xf numFmtId="0" fontId="0" fillId="0" borderId="0" xfId="0" applyFill="1"/>
    <xf numFmtId="3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166" fontId="1" fillId="2" borderId="2" xfId="0" applyNumberFormat="1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/>
    </xf>
    <xf numFmtId="165" fontId="0" fillId="3" borderId="2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top" wrapText="1"/>
    </xf>
    <xf numFmtId="3" fontId="0" fillId="0" borderId="2" xfId="0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center" vertical="top" wrapText="1"/>
    </xf>
    <xf numFmtId="0" fontId="8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Звичайний 2" xfId="2"/>
    <cellStyle name="Обычный" xfId="0" builtinId="0"/>
    <cellStyle name="Обычный 2" xfId="1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view="pageBreakPreview" topLeftCell="A37" zoomScale="60" zoomScaleNormal="100" workbookViewId="0">
      <selection activeCell="B7" sqref="B7"/>
    </sheetView>
  </sheetViews>
  <sheetFormatPr defaultRowHeight="12.75"/>
  <cols>
    <col min="1" max="1" width="12.28515625" style="2" customWidth="1"/>
    <col min="2" max="2" width="61.140625" style="17" customWidth="1"/>
    <col min="3" max="3" width="16.140625" style="1" customWidth="1"/>
    <col min="4" max="4" width="15.140625" style="1" customWidth="1"/>
    <col min="5" max="5" width="11.85546875" customWidth="1"/>
    <col min="6" max="6" width="14" customWidth="1"/>
    <col min="7" max="7" width="14.42578125" customWidth="1"/>
    <col min="8" max="8" width="13" customWidth="1"/>
  </cols>
  <sheetData>
    <row r="1" spans="1:8" ht="56.25" customHeight="1">
      <c r="A1" s="49" t="s">
        <v>190</v>
      </c>
      <c r="B1" s="49"/>
      <c r="C1" s="49"/>
      <c r="D1" s="49"/>
      <c r="E1" s="49"/>
      <c r="F1" s="49"/>
      <c r="G1" s="49"/>
      <c r="H1" s="49"/>
    </row>
    <row r="2" spans="1:8" s="20" customFormat="1" ht="16.5" customHeight="1">
      <c r="A2" s="46"/>
      <c r="B2" s="46"/>
      <c r="C2" s="46"/>
      <c r="D2" s="46"/>
      <c r="E2" s="46"/>
      <c r="F2" s="46"/>
      <c r="G2" s="48" t="s">
        <v>195</v>
      </c>
      <c r="H2" s="46"/>
    </row>
    <row r="3" spans="1:8" ht="15">
      <c r="A3" s="50" t="s">
        <v>0</v>
      </c>
      <c r="B3" s="52" t="s">
        <v>1</v>
      </c>
      <c r="C3" s="50" t="s">
        <v>141</v>
      </c>
      <c r="D3" s="50"/>
      <c r="E3" s="50"/>
      <c r="F3" s="50" t="s">
        <v>142</v>
      </c>
      <c r="G3" s="50"/>
      <c r="H3" s="50"/>
    </row>
    <row r="4" spans="1:8" ht="45">
      <c r="A4" s="51"/>
      <c r="B4" s="53"/>
      <c r="C4" s="7" t="s">
        <v>143</v>
      </c>
      <c r="D4" s="8" t="s">
        <v>144</v>
      </c>
      <c r="E4" s="4" t="s">
        <v>2</v>
      </c>
      <c r="F4" s="9" t="s">
        <v>145</v>
      </c>
      <c r="G4" s="10" t="s">
        <v>144</v>
      </c>
      <c r="H4" s="4" t="s">
        <v>2</v>
      </c>
    </row>
    <row r="5" spans="1:8" ht="21" customHeight="1">
      <c r="A5" s="5" t="s">
        <v>3</v>
      </c>
      <c r="B5" s="6" t="s">
        <v>4</v>
      </c>
      <c r="C5" s="24">
        <f>SUM(C6+C15+C21+C29+C45)</f>
        <v>51496310</v>
      </c>
      <c r="D5" s="24">
        <f>SUM(D6+D15+D21+D29+D45)</f>
        <v>54084394.759999998</v>
      </c>
      <c r="E5" s="29">
        <f>D5/C5*100</f>
        <v>105.02576739964475</v>
      </c>
      <c r="F5" s="24">
        <f>F45</f>
        <v>14000</v>
      </c>
      <c r="G5" s="24">
        <f>G45</f>
        <v>13424.42</v>
      </c>
      <c r="H5" s="29">
        <f>G5/F5*100</f>
        <v>95.888714285714286</v>
      </c>
    </row>
    <row r="6" spans="1:8" ht="25.5">
      <c r="A6" s="5" t="s">
        <v>5</v>
      </c>
      <c r="B6" s="6" t="s">
        <v>6</v>
      </c>
      <c r="C6" s="24">
        <f>C7+C13</f>
        <v>28477000</v>
      </c>
      <c r="D6" s="24">
        <f>D7+D13</f>
        <v>29269529.329999998</v>
      </c>
      <c r="E6" s="29">
        <f t="shared" ref="E6:E93" si="0">D6/C6*100</f>
        <v>102.78305063735647</v>
      </c>
      <c r="F6" s="26"/>
      <c r="G6" s="26"/>
      <c r="H6" s="30"/>
    </row>
    <row r="7" spans="1:8">
      <c r="A7" s="5" t="s">
        <v>7</v>
      </c>
      <c r="B7" s="6" t="s">
        <v>8</v>
      </c>
      <c r="C7" s="24">
        <f>SUM(C8:C12)</f>
        <v>28451000</v>
      </c>
      <c r="D7" s="24">
        <f>SUM(D8:D12)</f>
        <v>29243377.59</v>
      </c>
      <c r="E7" s="29">
        <f t="shared" si="0"/>
        <v>102.78506059540966</v>
      </c>
      <c r="F7" s="26"/>
      <c r="G7" s="26"/>
      <c r="H7" s="30"/>
    </row>
    <row r="8" spans="1:8" ht="25.5">
      <c r="A8" s="3" t="s">
        <v>9</v>
      </c>
      <c r="B8" s="18" t="s">
        <v>10</v>
      </c>
      <c r="C8" s="25">
        <v>25807000</v>
      </c>
      <c r="D8" s="25">
        <v>26663058.969999999</v>
      </c>
      <c r="E8" s="33">
        <f t="shared" si="0"/>
        <v>103.3171580191421</v>
      </c>
      <c r="F8" s="27"/>
      <c r="G8" s="27"/>
      <c r="H8" s="31"/>
    </row>
    <row r="9" spans="1:8" ht="51" hidden="1">
      <c r="A9" s="3" t="s">
        <v>11</v>
      </c>
      <c r="B9" s="18" t="s">
        <v>12</v>
      </c>
      <c r="C9" s="25"/>
      <c r="D9" s="25"/>
      <c r="E9" s="33"/>
      <c r="F9" s="27"/>
      <c r="G9" s="27"/>
      <c r="H9" s="31"/>
    </row>
    <row r="10" spans="1:8" ht="25.5">
      <c r="A10" s="3" t="s">
        <v>13</v>
      </c>
      <c r="B10" s="18" t="s">
        <v>14</v>
      </c>
      <c r="C10" s="25">
        <v>1300000</v>
      </c>
      <c r="D10" s="25">
        <v>1448452.43</v>
      </c>
      <c r="E10" s="33">
        <f t="shared" si="0"/>
        <v>111.41941769230768</v>
      </c>
      <c r="F10" s="27"/>
      <c r="G10" s="27"/>
      <c r="H10" s="31"/>
    </row>
    <row r="11" spans="1:8" ht="25.5">
      <c r="A11" s="3" t="s">
        <v>15</v>
      </c>
      <c r="B11" s="18" t="s">
        <v>16</v>
      </c>
      <c r="C11" s="25">
        <v>694000</v>
      </c>
      <c r="D11" s="25">
        <v>720229.46</v>
      </c>
      <c r="E11" s="33">
        <f t="shared" si="0"/>
        <v>103.77946109510086</v>
      </c>
      <c r="F11" s="27"/>
      <c r="G11" s="27"/>
      <c r="H11" s="31"/>
    </row>
    <row r="12" spans="1:8" ht="25.5">
      <c r="A12" s="3" t="s">
        <v>17</v>
      </c>
      <c r="B12" s="18" t="s">
        <v>18</v>
      </c>
      <c r="C12" s="25">
        <v>650000</v>
      </c>
      <c r="D12" s="25">
        <v>411636.73</v>
      </c>
      <c r="E12" s="33">
        <f t="shared" si="0"/>
        <v>63.328727692307687</v>
      </c>
      <c r="F12" s="27"/>
      <c r="G12" s="27"/>
      <c r="H12" s="31"/>
    </row>
    <row r="13" spans="1:8" ht="20.25" customHeight="1">
      <c r="A13" s="5" t="s">
        <v>19</v>
      </c>
      <c r="B13" s="6" t="s">
        <v>20</v>
      </c>
      <c r="C13" s="24">
        <f>C14</f>
        <v>26000</v>
      </c>
      <c r="D13" s="24">
        <f t="shared" ref="D13:E13" si="1">D14</f>
        <v>26151.74</v>
      </c>
      <c r="E13" s="24">
        <f t="shared" si="1"/>
        <v>100.5836153846154</v>
      </c>
      <c r="F13" s="26"/>
      <c r="G13" s="26"/>
      <c r="H13" s="30"/>
    </row>
    <row r="14" spans="1:8" ht="25.5">
      <c r="A14" s="3" t="s">
        <v>21</v>
      </c>
      <c r="B14" s="18" t="s">
        <v>22</v>
      </c>
      <c r="C14" s="25">
        <v>26000</v>
      </c>
      <c r="D14" s="25">
        <v>26151.74</v>
      </c>
      <c r="E14" s="33">
        <f t="shared" si="0"/>
        <v>100.5836153846154</v>
      </c>
      <c r="F14" s="27"/>
      <c r="G14" s="27"/>
      <c r="H14" s="31"/>
    </row>
    <row r="15" spans="1:8">
      <c r="A15" s="5" t="s">
        <v>23</v>
      </c>
      <c r="B15" s="6" t="s">
        <v>24</v>
      </c>
      <c r="C15" s="24">
        <f>C16+C19</f>
        <v>1263000</v>
      </c>
      <c r="D15" s="24">
        <f t="shared" ref="D15" si="2">D16+D19</f>
        <v>1545283.3900000001</v>
      </c>
      <c r="E15" s="37">
        <f t="shared" si="0"/>
        <v>122.35022882026921</v>
      </c>
      <c r="F15" s="26"/>
      <c r="G15" s="26"/>
      <c r="H15" s="30"/>
    </row>
    <row r="16" spans="1:8">
      <c r="A16" s="5" t="s">
        <v>25</v>
      </c>
      <c r="B16" s="6" t="s">
        <v>26</v>
      </c>
      <c r="C16" s="24">
        <f>SUM(C17:C18)</f>
        <v>1260000</v>
      </c>
      <c r="D16" s="24">
        <f>SUM(D17:D18)</f>
        <v>1542179.36</v>
      </c>
      <c r="E16" s="37">
        <f t="shared" si="0"/>
        <v>122.39518730158731</v>
      </c>
      <c r="F16" s="26"/>
      <c r="G16" s="26"/>
      <c r="H16" s="30"/>
    </row>
    <row r="17" spans="1:8" ht="33" customHeight="1">
      <c r="A17" s="3" t="s">
        <v>27</v>
      </c>
      <c r="B17" s="18" t="s">
        <v>28</v>
      </c>
      <c r="C17" s="25">
        <v>860000</v>
      </c>
      <c r="D17" s="25">
        <v>1119959.29</v>
      </c>
      <c r="E17" s="33">
        <f t="shared" si="0"/>
        <v>130.22782441860465</v>
      </c>
      <c r="F17" s="27"/>
      <c r="G17" s="27"/>
      <c r="H17" s="31"/>
    </row>
    <row r="18" spans="1:8" ht="38.25">
      <c r="A18" s="3" t="s">
        <v>29</v>
      </c>
      <c r="B18" s="18" t="s">
        <v>30</v>
      </c>
      <c r="C18" s="25">
        <v>400000</v>
      </c>
      <c r="D18" s="25">
        <v>422220.07</v>
      </c>
      <c r="E18" s="33">
        <f t="shared" si="0"/>
        <v>105.55501750000001</v>
      </c>
      <c r="F18" s="27"/>
      <c r="G18" s="27"/>
      <c r="H18" s="31"/>
    </row>
    <row r="19" spans="1:8" ht="25.5">
      <c r="A19" s="5" t="s">
        <v>31</v>
      </c>
      <c r="B19" s="6" t="s">
        <v>32</v>
      </c>
      <c r="C19" s="24">
        <f>C20</f>
        <v>3000</v>
      </c>
      <c r="D19" s="24">
        <f t="shared" ref="D19:E19" si="3">D20</f>
        <v>3104.03</v>
      </c>
      <c r="E19" s="42">
        <f t="shared" si="3"/>
        <v>103.46766666666667</v>
      </c>
      <c r="F19" s="26"/>
      <c r="G19" s="26"/>
      <c r="H19" s="30"/>
    </row>
    <row r="20" spans="1:8" ht="30.75" customHeight="1">
      <c r="A20" s="3" t="s">
        <v>33</v>
      </c>
      <c r="B20" s="18" t="s">
        <v>34</v>
      </c>
      <c r="C20" s="25">
        <v>3000</v>
      </c>
      <c r="D20" s="25">
        <v>3104.03</v>
      </c>
      <c r="E20" s="33">
        <f t="shared" si="0"/>
        <v>103.46766666666667</v>
      </c>
      <c r="F20" s="27"/>
      <c r="G20" s="27"/>
      <c r="H20" s="31"/>
    </row>
    <row r="21" spans="1:8" ht="24" customHeight="1">
      <c r="A21" s="5" t="s">
        <v>35</v>
      </c>
      <c r="B21" s="6" t="s">
        <v>36</v>
      </c>
      <c r="C21" s="24">
        <f>C22+C24+C26</f>
        <v>3933000</v>
      </c>
      <c r="D21" s="24">
        <f>D22+D24+D26</f>
        <v>4605912.4000000004</v>
      </c>
      <c r="E21" s="29">
        <f t="shared" si="0"/>
        <v>117.10939232138318</v>
      </c>
      <c r="F21" s="26"/>
      <c r="G21" s="26"/>
      <c r="H21" s="30"/>
    </row>
    <row r="22" spans="1:8" ht="25.5">
      <c r="A22" s="5" t="s">
        <v>37</v>
      </c>
      <c r="B22" s="6" t="s">
        <v>38</v>
      </c>
      <c r="C22" s="24">
        <f>C23</f>
        <v>330000</v>
      </c>
      <c r="D22" s="24">
        <f>D23</f>
        <v>411166.24</v>
      </c>
      <c r="E22" s="29">
        <f t="shared" si="0"/>
        <v>124.5958303030303</v>
      </c>
      <c r="F22" s="26"/>
      <c r="G22" s="26"/>
      <c r="H22" s="30"/>
    </row>
    <row r="23" spans="1:8" ht="21" customHeight="1">
      <c r="A23" s="3" t="s">
        <v>39</v>
      </c>
      <c r="B23" s="18" t="s">
        <v>40</v>
      </c>
      <c r="C23" s="25">
        <v>330000</v>
      </c>
      <c r="D23" s="25">
        <v>411166.24</v>
      </c>
      <c r="E23" s="33">
        <f t="shared" si="0"/>
        <v>124.5958303030303</v>
      </c>
      <c r="F23" s="27"/>
      <c r="G23" s="27"/>
      <c r="H23" s="31"/>
    </row>
    <row r="24" spans="1:8" ht="32.25" customHeight="1">
      <c r="A24" s="5" t="s">
        <v>41</v>
      </c>
      <c r="B24" s="6" t="s">
        <v>42</v>
      </c>
      <c r="C24" s="24">
        <f>C25</f>
        <v>2173000</v>
      </c>
      <c r="D24" s="24">
        <f>D25</f>
        <v>2561527.34</v>
      </c>
      <c r="E24" s="29">
        <f t="shared" si="0"/>
        <v>117.87976714219973</v>
      </c>
      <c r="F24" s="26"/>
      <c r="G24" s="26"/>
      <c r="H24" s="30"/>
    </row>
    <row r="25" spans="1:8" ht="20.25" customHeight="1">
      <c r="A25" s="3" t="s">
        <v>43</v>
      </c>
      <c r="B25" s="18" t="s">
        <v>40</v>
      </c>
      <c r="C25" s="25">
        <v>2173000</v>
      </c>
      <c r="D25" s="25">
        <v>2561527.34</v>
      </c>
      <c r="E25" s="33">
        <f t="shared" si="0"/>
        <v>117.87976714219973</v>
      </c>
      <c r="F25" s="27"/>
      <c r="G25" s="27"/>
      <c r="H25" s="31"/>
    </row>
    <row r="26" spans="1:8" ht="30" customHeight="1">
      <c r="A26" s="5" t="s">
        <v>44</v>
      </c>
      <c r="B26" s="6" t="s">
        <v>45</v>
      </c>
      <c r="C26" s="24">
        <f>C27+C28</f>
        <v>1430000</v>
      </c>
      <c r="D26" s="24">
        <f>D27+D28</f>
        <v>1633218.82</v>
      </c>
      <c r="E26" s="29">
        <f t="shared" si="0"/>
        <v>114.21110629370629</v>
      </c>
      <c r="F26" s="26"/>
      <c r="G26" s="26"/>
      <c r="H26" s="30"/>
    </row>
    <row r="27" spans="1:8" ht="63.75">
      <c r="A27" s="3" t="s">
        <v>46</v>
      </c>
      <c r="B27" s="18" t="s">
        <v>47</v>
      </c>
      <c r="C27" s="25">
        <v>980000</v>
      </c>
      <c r="D27" s="25">
        <v>1112295.73</v>
      </c>
      <c r="E27" s="33">
        <f t="shared" si="0"/>
        <v>113.49956428571429</v>
      </c>
      <c r="F27" s="27"/>
      <c r="G27" s="27"/>
      <c r="H27" s="31"/>
    </row>
    <row r="28" spans="1:8" ht="51">
      <c r="A28" s="3" t="s">
        <v>48</v>
      </c>
      <c r="B28" s="18" t="s">
        <v>49</v>
      </c>
      <c r="C28" s="25">
        <v>450000</v>
      </c>
      <c r="D28" s="25">
        <v>520923.09</v>
      </c>
      <c r="E28" s="33">
        <f t="shared" si="0"/>
        <v>115.76068666666669</v>
      </c>
      <c r="F28" s="27"/>
      <c r="G28" s="27"/>
      <c r="H28" s="31"/>
    </row>
    <row r="29" spans="1:8" ht="25.5">
      <c r="A29" s="5" t="s">
        <v>50</v>
      </c>
      <c r="B29" s="6" t="s">
        <v>51</v>
      </c>
      <c r="C29" s="24">
        <f>SUM(C30+C39+C41)</f>
        <v>17823310</v>
      </c>
      <c r="D29" s="24">
        <f>SUM(D30+D39+D41)</f>
        <v>18663669.640000001</v>
      </c>
      <c r="E29" s="29">
        <f t="shared" si="0"/>
        <v>104.71494711139513</v>
      </c>
      <c r="F29" s="26"/>
      <c r="G29" s="26"/>
      <c r="H29" s="30"/>
    </row>
    <row r="30" spans="1:8" ht="20.25" customHeight="1">
      <c r="A30" s="5" t="s">
        <v>52</v>
      </c>
      <c r="B30" s="6" t="s">
        <v>53</v>
      </c>
      <c r="C30" s="24">
        <f>C31+C32+C33+C34+C35+C36+C37+C38</f>
        <v>5816000</v>
      </c>
      <c r="D30" s="24">
        <f>SUM(D31+D32+D33+D34+D35+D36+D37+D38)</f>
        <v>5732559.1599999992</v>
      </c>
      <c r="E30" s="29">
        <f t="shared" si="0"/>
        <v>98.565322558459414</v>
      </c>
      <c r="F30" s="26"/>
      <c r="G30" s="26"/>
      <c r="H30" s="30"/>
    </row>
    <row r="31" spans="1:8" ht="38.25">
      <c r="A31" s="3" t="s">
        <v>54</v>
      </c>
      <c r="B31" s="18" t="s">
        <v>55</v>
      </c>
      <c r="C31" s="25">
        <v>0</v>
      </c>
      <c r="D31" s="25">
        <v>1022.4</v>
      </c>
      <c r="E31" s="33"/>
      <c r="F31" s="27"/>
      <c r="G31" s="27"/>
      <c r="H31" s="31"/>
    </row>
    <row r="32" spans="1:8" ht="38.25">
      <c r="A32" s="3" t="s">
        <v>56</v>
      </c>
      <c r="B32" s="18" t="s">
        <v>57</v>
      </c>
      <c r="C32" s="25">
        <v>76000</v>
      </c>
      <c r="D32" s="25">
        <v>109408.02</v>
      </c>
      <c r="E32" s="33">
        <f t="shared" si="0"/>
        <v>143.95792105263158</v>
      </c>
      <c r="F32" s="27"/>
      <c r="G32" s="27"/>
      <c r="H32" s="31"/>
    </row>
    <row r="33" spans="1:8" ht="38.25">
      <c r="A33" s="3" t="s">
        <v>58</v>
      </c>
      <c r="B33" s="18" t="s">
        <v>59</v>
      </c>
      <c r="C33" s="25">
        <v>400000</v>
      </c>
      <c r="D33" s="25">
        <v>426762.34</v>
      </c>
      <c r="E33" s="33">
        <f t="shared" si="0"/>
        <v>106.69058500000001</v>
      </c>
      <c r="F33" s="27"/>
      <c r="G33" s="27"/>
      <c r="H33" s="31"/>
    </row>
    <row r="34" spans="1:8" ht="38.25">
      <c r="A34" s="3" t="s">
        <v>60</v>
      </c>
      <c r="B34" s="18" t="s">
        <v>61</v>
      </c>
      <c r="C34" s="25">
        <v>280000</v>
      </c>
      <c r="D34" s="25">
        <v>251512.17</v>
      </c>
      <c r="E34" s="33">
        <f t="shared" si="0"/>
        <v>89.825775000000007</v>
      </c>
      <c r="F34" s="27"/>
      <c r="G34" s="27"/>
      <c r="H34" s="31"/>
    </row>
    <row r="35" spans="1:8" ht="18.75" customHeight="1">
      <c r="A35" s="3" t="s">
        <v>62</v>
      </c>
      <c r="B35" s="18" t="s">
        <v>63</v>
      </c>
      <c r="C35" s="25">
        <v>2300000</v>
      </c>
      <c r="D35" s="25">
        <v>1900897.2</v>
      </c>
      <c r="E35" s="33">
        <f t="shared" si="0"/>
        <v>82.647704347826092</v>
      </c>
      <c r="F35" s="27"/>
      <c r="G35" s="27"/>
      <c r="H35" s="31"/>
    </row>
    <row r="36" spans="1:8" ht="19.5" customHeight="1">
      <c r="A36" s="3" t="s">
        <v>64</v>
      </c>
      <c r="B36" s="18" t="s">
        <v>65</v>
      </c>
      <c r="C36" s="25">
        <v>1810000</v>
      </c>
      <c r="D36" s="25">
        <v>2046294.09</v>
      </c>
      <c r="E36" s="33">
        <f t="shared" si="0"/>
        <v>113.05492209944752</v>
      </c>
      <c r="F36" s="27"/>
      <c r="G36" s="27"/>
      <c r="H36" s="31"/>
    </row>
    <row r="37" spans="1:8" ht="21" customHeight="1">
      <c r="A37" s="3" t="s">
        <v>66</v>
      </c>
      <c r="B37" s="18" t="s">
        <v>67</v>
      </c>
      <c r="C37" s="25">
        <v>450000</v>
      </c>
      <c r="D37" s="25">
        <v>384929.97</v>
      </c>
      <c r="E37" s="33">
        <f t="shared" si="0"/>
        <v>85.539993333333328</v>
      </c>
      <c r="F37" s="27"/>
      <c r="G37" s="27"/>
      <c r="H37" s="31"/>
    </row>
    <row r="38" spans="1:8" ht="23.25" customHeight="1">
      <c r="A38" s="3" t="s">
        <v>68</v>
      </c>
      <c r="B38" s="18" t="s">
        <v>69</v>
      </c>
      <c r="C38" s="25">
        <v>500000</v>
      </c>
      <c r="D38" s="25">
        <v>611732.97</v>
      </c>
      <c r="E38" s="33">
        <f t="shared" si="0"/>
        <v>122.34659399999998</v>
      </c>
      <c r="F38" s="27"/>
      <c r="G38" s="27"/>
      <c r="H38" s="31"/>
    </row>
    <row r="39" spans="1:8" s="20" customFormat="1" ht="15" customHeight="1">
      <c r="A39" s="19" t="s">
        <v>186</v>
      </c>
      <c r="B39" s="23" t="s">
        <v>187</v>
      </c>
      <c r="C39" s="24"/>
      <c r="D39" s="24">
        <f>D40</f>
        <v>1</v>
      </c>
      <c r="E39" s="37"/>
      <c r="F39" s="28"/>
      <c r="G39" s="28"/>
      <c r="H39" s="32"/>
    </row>
    <row r="40" spans="1:8" s="20" customFormat="1">
      <c r="A40" s="22" t="s">
        <v>188</v>
      </c>
      <c r="B40" s="21" t="s">
        <v>189</v>
      </c>
      <c r="C40" s="25"/>
      <c r="D40" s="25">
        <v>1</v>
      </c>
      <c r="E40" s="33"/>
      <c r="F40" s="27"/>
      <c r="G40" s="27"/>
      <c r="H40" s="31"/>
    </row>
    <row r="41" spans="1:8" ht="22.5" customHeight="1">
      <c r="A41" s="5" t="s">
        <v>70</v>
      </c>
      <c r="B41" s="6" t="s">
        <v>71</v>
      </c>
      <c r="C41" s="24">
        <f>C42+C43+C44</f>
        <v>12007310</v>
      </c>
      <c r="D41" s="24">
        <f>D42+D43+D44</f>
        <v>12931109.48</v>
      </c>
      <c r="E41" s="29">
        <f t="shared" si="0"/>
        <v>107.69364228957194</v>
      </c>
      <c r="F41" s="26"/>
      <c r="G41" s="26"/>
      <c r="H41" s="30"/>
    </row>
    <row r="42" spans="1:8">
      <c r="A42" s="3" t="s">
        <v>72</v>
      </c>
      <c r="B42" s="18" t="s">
        <v>73</v>
      </c>
      <c r="C42" s="25">
        <v>730000</v>
      </c>
      <c r="D42" s="25">
        <v>779338.73</v>
      </c>
      <c r="E42" s="33">
        <f t="shared" si="0"/>
        <v>106.75873013698629</v>
      </c>
      <c r="F42" s="27"/>
      <c r="G42" s="27"/>
      <c r="H42" s="31"/>
    </row>
    <row r="43" spans="1:8">
      <c r="A43" s="3" t="s">
        <v>74</v>
      </c>
      <c r="B43" s="18" t="s">
        <v>75</v>
      </c>
      <c r="C43" s="25">
        <v>10377310</v>
      </c>
      <c r="D43" s="25">
        <v>11618634.369999999</v>
      </c>
      <c r="E43" s="33">
        <f t="shared" si="0"/>
        <v>111.961908914738</v>
      </c>
      <c r="F43" s="27"/>
      <c r="G43" s="27"/>
      <c r="H43" s="31"/>
    </row>
    <row r="44" spans="1:8" ht="38.25">
      <c r="A44" s="3" t="s">
        <v>76</v>
      </c>
      <c r="B44" s="18" t="s">
        <v>77</v>
      </c>
      <c r="C44" s="25">
        <v>900000</v>
      </c>
      <c r="D44" s="25">
        <v>533136.38</v>
      </c>
      <c r="E44" s="33">
        <f t="shared" si="0"/>
        <v>59.237375555555559</v>
      </c>
      <c r="F44" s="27"/>
      <c r="G44" s="27"/>
      <c r="H44" s="31"/>
    </row>
    <row r="45" spans="1:8" s="11" customFormat="1">
      <c r="A45" s="5" t="s">
        <v>146</v>
      </c>
      <c r="B45" s="6" t="s">
        <v>147</v>
      </c>
      <c r="C45" s="24"/>
      <c r="D45" s="24"/>
      <c r="E45" s="29"/>
      <c r="F45" s="24">
        <f>F46</f>
        <v>14000</v>
      </c>
      <c r="G45" s="24">
        <f>G46</f>
        <v>13424.42</v>
      </c>
      <c r="H45" s="29">
        <f t="shared" ref="H45:H50" si="4">G45/F45*100</f>
        <v>95.888714285714286</v>
      </c>
    </row>
    <row r="46" spans="1:8" s="11" customFormat="1">
      <c r="A46" s="5" t="s">
        <v>148</v>
      </c>
      <c r="B46" s="6" t="s">
        <v>149</v>
      </c>
      <c r="C46" s="24"/>
      <c r="D46" s="24"/>
      <c r="E46" s="29"/>
      <c r="F46" s="24">
        <f>SUM(F47:F49)</f>
        <v>14000</v>
      </c>
      <c r="G46" s="24">
        <f>SUM(G47:G49)</f>
        <v>13424.42</v>
      </c>
      <c r="H46" s="29">
        <f t="shared" si="4"/>
        <v>95.888714285714286</v>
      </c>
    </row>
    <row r="47" spans="1:8" s="11" customFormat="1" ht="51">
      <c r="A47" s="12" t="s">
        <v>150</v>
      </c>
      <c r="B47" s="18" t="s">
        <v>151</v>
      </c>
      <c r="C47" s="25"/>
      <c r="D47" s="25"/>
      <c r="E47" s="33"/>
      <c r="F47" s="25">
        <v>3000</v>
      </c>
      <c r="G47" s="25">
        <v>3092.32</v>
      </c>
      <c r="H47" s="33">
        <f t="shared" si="4"/>
        <v>103.07733333333333</v>
      </c>
    </row>
    <row r="48" spans="1:8" s="11" customFormat="1" ht="25.5">
      <c r="A48" s="12" t="s">
        <v>152</v>
      </c>
      <c r="B48" s="18" t="s">
        <v>153</v>
      </c>
      <c r="C48" s="25"/>
      <c r="D48" s="25"/>
      <c r="E48" s="33"/>
      <c r="F48" s="25">
        <v>4000</v>
      </c>
      <c r="G48" s="25">
        <v>4098.9399999999996</v>
      </c>
      <c r="H48" s="33">
        <f t="shared" si="4"/>
        <v>102.4735</v>
      </c>
    </row>
    <row r="49" spans="1:8" s="11" customFormat="1" ht="38.25">
      <c r="A49" s="12" t="s">
        <v>154</v>
      </c>
      <c r="B49" s="18" t="s">
        <v>155</v>
      </c>
      <c r="C49" s="25"/>
      <c r="D49" s="25"/>
      <c r="E49" s="33"/>
      <c r="F49" s="25">
        <v>7000</v>
      </c>
      <c r="G49" s="25">
        <v>6233.16</v>
      </c>
      <c r="H49" s="33">
        <f t="shared" si="4"/>
        <v>89.045142857142849</v>
      </c>
    </row>
    <row r="50" spans="1:8">
      <c r="A50" s="5" t="s">
        <v>78</v>
      </c>
      <c r="B50" s="6" t="s">
        <v>79</v>
      </c>
      <c r="C50" s="24">
        <f>SUM(C51+C58+C66+C70)</f>
        <v>1672000</v>
      </c>
      <c r="D50" s="24">
        <f>SUM(D51+D58+D66+D70)</f>
        <v>1535592.3299999998</v>
      </c>
      <c r="E50" s="29">
        <f t="shared" si="0"/>
        <v>91.84164653110048</v>
      </c>
      <c r="F50" s="24">
        <f>SUM(F66+F70)</f>
        <v>3164395.74</v>
      </c>
      <c r="G50" s="24">
        <f>SUM(G66+G70)</f>
        <v>3125146.33</v>
      </c>
      <c r="H50" s="29">
        <f t="shared" si="4"/>
        <v>98.759655453208268</v>
      </c>
    </row>
    <row r="51" spans="1:8">
      <c r="A51" s="5" t="s">
        <v>80</v>
      </c>
      <c r="B51" s="6" t="s">
        <v>81</v>
      </c>
      <c r="C51" s="24">
        <f>SUM(C54+C52)</f>
        <v>158000</v>
      </c>
      <c r="D51" s="24">
        <f>SUM(D54+D52)</f>
        <v>178127.7</v>
      </c>
      <c r="E51" s="29">
        <f t="shared" si="0"/>
        <v>112.73905063291141</v>
      </c>
      <c r="F51" s="26"/>
      <c r="G51" s="26"/>
      <c r="H51" s="30"/>
    </row>
    <row r="52" spans="1:8" ht="63.75">
      <c r="A52" s="5" t="s">
        <v>82</v>
      </c>
      <c r="B52" s="6" t="s">
        <v>83</v>
      </c>
      <c r="C52" s="24">
        <v>4000</v>
      </c>
      <c r="D52" s="24">
        <f>D53</f>
        <v>41.54</v>
      </c>
      <c r="E52" s="29">
        <f t="shared" si="0"/>
        <v>1.0385</v>
      </c>
      <c r="F52" s="26"/>
      <c r="G52" s="26"/>
      <c r="H52" s="30"/>
    </row>
    <row r="53" spans="1:8" ht="38.25">
      <c r="A53" s="3" t="s">
        <v>84</v>
      </c>
      <c r="B53" s="18" t="s">
        <v>85</v>
      </c>
      <c r="C53" s="25">
        <v>4000</v>
      </c>
      <c r="D53" s="25">
        <v>41.54</v>
      </c>
      <c r="E53" s="44">
        <f t="shared" si="0"/>
        <v>1.0385</v>
      </c>
      <c r="F53" s="27"/>
      <c r="G53" s="27"/>
      <c r="H53" s="31"/>
    </row>
    <row r="54" spans="1:8" ht="18" customHeight="1">
      <c r="A54" s="5" t="s">
        <v>86</v>
      </c>
      <c r="B54" s="6" t="s">
        <v>87</v>
      </c>
      <c r="C54" s="24">
        <f>SUM(C55:C57)</f>
        <v>154000</v>
      </c>
      <c r="D54" s="24">
        <f>SUM(D55:D57)</f>
        <v>178086.16</v>
      </c>
      <c r="E54" s="29">
        <f t="shared" si="0"/>
        <v>115.64036363636363</v>
      </c>
      <c r="F54" s="26"/>
      <c r="G54" s="26"/>
      <c r="H54" s="30"/>
    </row>
    <row r="55" spans="1:8" ht="21.75" customHeight="1">
      <c r="A55" s="3" t="s">
        <v>88</v>
      </c>
      <c r="B55" s="18" t="s">
        <v>89</v>
      </c>
      <c r="C55" s="25">
        <v>125000</v>
      </c>
      <c r="D55" s="25">
        <v>108486.16</v>
      </c>
      <c r="E55" s="33">
        <f t="shared" si="0"/>
        <v>86.788927999999999</v>
      </c>
      <c r="F55" s="27"/>
      <c r="G55" s="27"/>
      <c r="H55" s="31"/>
    </row>
    <row r="56" spans="1:8" ht="51">
      <c r="A56" s="3" t="s">
        <v>90</v>
      </c>
      <c r="B56" s="18" t="s">
        <v>91</v>
      </c>
      <c r="C56" s="25">
        <v>27000</v>
      </c>
      <c r="D56" s="25">
        <v>62500</v>
      </c>
      <c r="E56" s="33">
        <f t="shared" si="0"/>
        <v>231.4814814814815</v>
      </c>
      <c r="F56" s="27"/>
      <c r="G56" s="27"/>
      <c r="H56" s="31"/>
    </row>
    <row r="57" spans="1:8" ht="51">
      <c r="A57" s="3" t="s">
        <v>92</v>
      </c>
      <c r="B57" s="18" t="s">
        <v>93</v>
      </c>
      <c r="C57" s="25">
        <v>2000</v>
      </c>
      <c r="D57" s="25">
        <v>7100</v>
      </c>
      <c r="E57" s="43">
        <f t="shared" si="0"/>
        <v>355</v>
      </c>
      <c r="F57" s="27"/>
      <c r="G57" s="27"/>
      <c r="H57" s="31"/>
    </row>
    <row r="58" spans="1:8" ht="25.5">
      <c r="A58" s="5" t="s">
        <v>94</v>
      </c>
      <c r="B58" s="6" t="s">
        <v>95</v>
      </c>
      <c r="C58" s="24">
        <f>SUM(C63+C59)</f>
        <v>1356000</v>
      </c>
      <c r="D58" s="24">
        <f>SUM(D63+D59)</f>
        <v>1199890.5599999998</v>
      </c>
      <c r="E58" s="37">
        <f t="shared" si="0"/>
        <v>88.487504424778749</v>
      </c>
      <c r="F58" s="26"/>
      <c r="G58" s="26"/>
      <c r="H58" s="30"/>
    </row>
    <row r="59" spans="1:8" ht="21.75" customHeight="1">
      <c r="A59" s="5" t="s">
        <v>96</v>
      </c>
      <c r="B59" s="6" t="s">
        <v>97</v>
      </c>
      <c r="C59" s="24">
        <f>SUM(C60:C62)</f>
        <v>1259000</v>
      </c>
      <c r="D59" s="24">
        <f t="shared" ref="D59" si="5">SUM(D60:D62)</f>
        <v>1103503.5699999998</v>
      </c>
      <c r="E59" s="37">
        <f t="shared" si="0"/>
        <v>87.649211278792677</v>
      </c>
      <c r="F59" s="26"/>
      <c r="G59" s="26"/>
      <c r="H59" s="30"/>
    </row>
    <row r="60" spans="1:8" ht="38.25">
      <c r="A60" s="3" t="s">
        <v>98</v>
      </c>
      <c r="B60" s="18" t="s">
        <v>99</v>
      </c>
      <c r="C60" s="25">
        <v>20000</v>
      </c>
      <c r="D60" s="25">
        <v>23580</v>
      </c>
      <c r="E60" s="33">
        <f t="shared" si="0"/>
        <v>117.9</v>
      </c>
      <c r="F60" s="27"/>
      <c r="G60" s="27"/>
      <c r="H60" s="31"/>
    </row>
    <row r="61" spans="1:8">
      <c r="A61" s="3" t="s">
        <v>100</v>
      </c>
      <c r="B61" s="18" t="s">
        <v>101</v>
      </c>
      <c r="C61" s="25">
        <v>870000</v>
      </c>
      <c r="D61" s="25">
        <v>696883.57</v>
      </c>
      <c r="E61" s="33">
        <f t="shared" si="0"/>
        <v>80.101559770114932</v>
      </c>
      <c r="F61" s="27"/>
      <c r="G61" s="27"/>
      <c r="H61" s="31"/>
    </row>
    <row r="62" spans="1:8" ht="25.5">
      <c r="A62" s="3" t="s">
        <v>102</v>
      </c>
      <c r="B62" s="18" t="s">
        <v>103</v>
      </c>
      <c r="C62" s="25">
        <v>369000</v>
      </c>
      <c r="D62" s="25">
        <v>383040</v>
      </c>
      <c r="E62" s="33">
        <f t="shared" si="0"/>
        <v>103.80487804878049</v>
      </c>
      <c r="F62" s="27"/>
      <c r="G62" s="27"/>
      <c r="H62" s="31"/>
    </row>
    <row r="63" spans="1:8" ht="18.75" customHeight="1">
      <c r="A63" s="5" t="s">
        <v>104</v>
      </c>
      <c r="B63" s="6" t="s">
        <v>105</v>
      </c>
      <c r="C63" s="24">
        <f>SUM(C64:C65)</f>
        <v>97000</v>
      </c>
      <c r="D63" s="24">
        <f t="shared" ref="D63" si="6">SUM(D64:D65)</f>
        <v>96386.99</v>
      </c>
      <c r="E63" s="37">
        <f t="shared" si="0"/>
        <v>99.368030927835065</v>
      </c>
      <c r="F63" s="26"/>
      <c r="G63" s="26"/>
      <c r="H63" s="30"/>
    </row>
    <row r="64" spans="1:8" ht="38.25">
      <c r="A64" s="3" t="s">
        <v>106</v>
      </c>
      <c r="B64" s="18" t="s">
        <v>107</v>
      </c>
      <c r="C64" s="25">
        <v>93000</v>
      </c>
      <c r="D64" s="25">
        <v>92952.99</v>
      </c>
      <c r="E64" s="33">
        <f t="shared" si="0"/>
        <v>99.949451612903232</v>
      </c>
      <c r="F64" s="27"/>
      <c r="G64" s="27"/>
      <c r="H64" s="31"/>
    </row>
    <row r="65" spans="1:8" ht="25.5">
      <c r="A65" s="3" t="s">
        <v>108</v>
      </c>
      <c r="B65" s="18" t="s">
        <v>109</v>
      </c>
      <c r="C65" s="25">
        <v>4000</v>
      </c>
      <c r="D65" s="25">
        <v>3434</v>
      </c>
      <c r="E65" s="33">
        <f t="shared" si="0"/>
        <v>85.850000000000009</v>
      </c>
      <c r="F65" s="27"/>
      <c r="G65" s="27"/>
      <c r="H65" s="31"/>
    </row>
    <row r="66" spans="1:8" ht="29.25" customHeight="1">
      <c r="A66" s="5" t="s">
        <v>110</v>
      </c>
      <c r="B66" s="6" t="s">
        <v>111</v>
      </c>
      <c r="C66" s="24">
        <f>C67</f>
        <v>158000</v>
      </c>
      <c r="D66" s="24">
        <f>D67</f>
        <v>157574.07</v>
      </c>
      <c r="E66" s="29">
        <f t="shared" si="0"/>
        <v>99.730424050632919</v>
      </c>
      <c r="F66" s="24">
        <f>F67</f>
        <v>36000</v>
      </c>
      <c r="G66" s="24">
        <f>G67</f>
        <v>35821.61</v>
      </c>
      <c r="H66" s="29">
        <f t="shared" ref="H66:H68" si="7">G66/F66*100</f>
        <v>99.504472222222233</v>
      </c>
    </row>
    <row r="67" spans="1:8" ht="22.5" customHeight="1">
      <c r="A67" s="5" t="s">
        <v>112</v>
      </c>
      <c r="B67" s="6" t="s">
        <v>87</v>
      </c>
      <c r="C67" s="24">
        <f>SUM(C68:C69)</f>
        <v>158000</v>
      </c>
      <c r="D67" s="24">
        <f>SUM(D68:D69)</f>
        <v>157574.07</v>
      </c>
      <c r="E67" s="29">
        <f t="shared" si="0"/>
        <v>99.730424050632919</v>
      </c>
      <c r="F67" s="24">
        <f>SUM(F68:F69)</f>
        <v>36000</v>
      </c>
      <c r="G67" s="24">
        <f>SUM(G68:G69)</f>
        <v>35821.61</v>
      </c>
      <c r="H67" s="29">
        <f t="shared" si="7"/>
        <v>99.504472222222233</v>
      </c>
    </row>
    <row r="68" spans="1:8" s="13" customFormat="1" ht="38.25">
      <c r="A68" s="14" t="s">
        <v>156</v>
      </c>
      <c r="B68" s="18" t="s">
        <v>157</v>
      </c>
      <c r="C68" s="25"/>
      <c r="D68" s="25"/>
      <c r="E68" s="33"/>
      <c r="F68" s="25">
        <v>36000</v>
      </c>
      <c r="G68" s="25">
        <v>35821.61</v>
      </c>
      <c r="H68" s="33">
        <f t="shared" si="7"/>
        <v>99.504472222222233</v>
      </c>
    </row>
    <row r="69" spans="1:8" ht="16.5" customHeight="1">
      <c r="A69" s="3" t="s">
        <v>113</v>
      </c>
      <c r="B69" s="18" t="s">
        <v>87</v>
      </c>
      <c r="C69" s="25">
        <v>158000</v>
      </c>
      <c r="D69" s="25">
        <v>157574.07</v>
      </c>
      <c r="E69" s="33">
        <f t="shared" si="0"/>
        <v>99.730424050632919</v>
      </c>
      <c r="F69" s="27"/>
      <c r="G69" s="27"/>
      <c r="H69" s="31"/>
    </row>
    <row r="70" spans="1:8" s="15" customFormat="1" ht="24" customHeight="1">
      <c r="A70" s="5" t="s">
        <v>158</v>
      </c>
      <c r="B70" s="6" t="s">
        <v>159</v>
      </c>
      <c r="C70" s="24"/>
      <c r="D70" s="24"/>
      <c r="E70" s="29"/>
      <c r="F70" s="24">
        <f>SUM(F71+F75)</f>
        <v>3128395.74</v>
      </c>
      <c r="G70" s="24">
        <f>SUM(G71+G75)</f>
        <v>3089324.72</v>
      </c>
      <c r="H70" s="29">
        <f t="shared" ref="H70:H85" si="8">G70/F70*100</f>
        <v>98.751084477566764</v>
      </c>
    </row>
    <row r="71" spans="1:8" s="15" customFormat="1" ht="34.5" customHeight="1">
      <c r="A71" s="5" t="s">
        <v>160</v>
      </c>
      <c r="B71" s="6" t="s">
        <v>161</v>
      </c>
      <c r="C71" s="24"/>
      <c r="D71" s="24"/>
      <c r="E71" s="29"/>
      <c r="F71" s="24">
        <f>SUM(F72:F74)</f>
        <v>1231710</v>
      </c>
      <c r="G71" s="24">
        <f>SUM(G72:G74)</f>
        <v>1192638.98</v>
      </c>
      <c r="H71" s="29">
        <f t="shared" si="8"/>
        <v>96.827904295654008</v>
      </c>
    </row>
    <row r="72" spans="1:8" s="15" customFormat="1" ht="33" customHeight="1">
      <c r="A72" s="16" t="s">
        <v>162</v>
      </c>
      <c r="B72" s="18" t="s">
        <v>163</v>
      </c>
      <c r="C72" s="25"/>
      <c r="D72" s="25"/>
      <c r="E72" s="33"/>
      <c r="F72" s="25">
        <v>809710</v>
      </c>
      <c r="G72" s="25">
        <v>740756.8</v>
      </c>
      <c r="H72" s="33">
        <f t="shared" si="8"/>
        <v>91.484210396314737</v>
      </c>
    </row>
    <row r="73" spans="1:8" s="15" customFormat="1" ht="38.25">
      <c r="A73" s="16" t="s">
        <v>164</v>
      </c>
      <c r="B73" s="18" t="s">
        <v>165</v>
      </c>
      <c r="C73" s="25"/>
      <c r="D73" s="25"/>
      <c r="E73" s="33"/>
      <c r="F73" s="25">
        <v>420000</v>
      </c>
      <c r="G73" s="25">
        <v>449365.18</v>
      </c>
      <c r="H73" s="33">
        <f t="shared" si="8"/>
        <v>106.99170952380952</v>
      </c>
    </row>
    <row r="74" spans="1:8" s="15" customFormat="1" ht="25.5">
      <c r="A74" s="16" t="s">
        <v>166</v>
      </c>
      <c r="B74" s="18" t="s">
        <v>167</v>
      </c>
      <c r="C74" s="25"/>
      <c r="D74" s="25"/>
      <c r="E74" s="33"/>
      <c r="F74" s="25">
        <v>2000</v>
      </c>
      <c r="G74" s="25">
        <v>2517</v>
      </c>
      <c r="H74" s="33"/>
    </row>
    <row r="75" spans="1:8" s="15" customFormat="1" ht="18.75" customHeight="1">
      <c r="A75" s="5" t="s">
        <v>168</v>
      </c>
      <c r="B75" s="6" t="s">
        <v>169</v>
      </c>
      <c r="C75" s="24"/>
      <c r="D75" s="24"/>
      <c r="E75" s="29"/>
      <c r="F75" s="24">
        <f>SUM(F76:F77)</f>
        <v>1896685.7400000002</v>
      </c>
      <c r="G75" s="24">
        <f>SUM(G76:G77)</f>
        <v>1896685.7400000002</v>
      </c>
      <c r="H75" s="29">
        <f t="shared" si="8"/>
        <v>100</v>
      </c>
    </row>
    <row r="76" spans="1:8" s="15" customFormat="1" ht="20.25" customHeight="1">
      <c r="A76" s="16" t="s">
        <v>170</v>
      </c>
      <c r="B76" s="18" t="s">
        <v>171</v>
      </c>
      <c r="C76" s="25"/>
      <c r="D76" s="25"/>
      <c r="E76" s="33"/>
      <c r="F76" s="25">
        <v>946901.43</v>
      </c>
      <c r="G76" s="25">
        <v>946901.43</v>
      </c>
      <c r="H76" s="33">
        <f t="shared" si="8"/>
        <v>100</v>
      </c>
    </row>
    <row r="77" spans="1:8" s="15" customFormat="1" ht="63.75">
      <c r="A77" s="16" t="s">
        <v>172</v>
      </c>
      <c r="B77" s="18" t="s">
        <v>173</v>
      </c>
      <c r="C77" s="25"/>
      <c r="D77" s="25"/>
      <c r="E77" s="33"/>
      <c r="F77" s="25">
        <v>949784.31</v>
      </c>
      <c r="G77" s="25">
        <v>949784.31</v>
      </c>
      <c r="H77" s="34">
        <f t="shared" si="8"/>
        <v>100</v>
      </c>
    </row>
    <row r="78" spans="1:8" s="15" customFormat="1" ht="19.5" customHeight="1">
      <c r="A78" s="5" t="s">
        <v>174</v>
      </c>
      <c r="B78" s="6" t="s">
        <v>175</v>
      </c>
      <c r="C78" s="24"/>
      <c r="D78" s="24"/>
      <c r="E78" s="29"/>
      <c r="F78" s="24">
        <f>SUM(F79+F81)</f>
        <v>1000000</v>
      </c>
      <c r="G78" s="24">
        <f>SUM(G79+G81)</f>
        <v>1373828.9</v>
      </c>
      <c r="H78" s="29">
        <f t="shared" si="8"/>
        <v>137.38289</v>
      </c>
    </row>
    <row r="79" spans="1:8" s="15" customFormat="1" ht="21.75" customHeight="1">
      <c r="A79" s="5" t="s">
        <v>176</v>
      </c>
      <c r="B79" s="6" t="s">
        <v>177</v>
      </c>
      <c r="C79" s="24"/>
      <c r="D79" s="24"/>
      <c r="E79" s="29"/>
      <c r="F79" s="24">
        <f>F80</f>
        <v>700000</v>
      </c>
      <c r="G79" s="24">
        <f>G80</f>
        <v>802000</v>
      </c>
      <c r="H79" s="29">
        <f t="shared" si="8"/>
        <v>114.57142857142857</v>
      </c>
    </row>
    <row r="80" spans="1:8" s="15" customFormat="1" ht="34.5" customHeight="1">
      <c r="A80" s="16" t="s">
        <v>178</v>
      </c>
      <c r="B80" s="18" t="s">
        <v>179</v>
      </c>
      <c r="C80" s="25"/>
      <c r="D80" s="25"/>
      <c r="E80" s="33"/>
      <c r="F80" s="25">
        <v>700000</v>
      </c>
      <c r="G80" s="25">
        <v>802000</v>
      </c>
      <c r="H80" s="44">
        <f t="shared" si="8"/>
        <v>114.57142857142857</v>
      </c>
    </row>
    <row r="81" spans="1:8" s="15" customFormat="1" ht="20.25" customHeight="1">
      <c r="A81" s="5" t="s">
        <v>180</v>
      </c>
      <c r="B81" s="6" t="s">
        <v>181</v>
      </c>
      <c r="C81" s="24"/>
      <c r="D81" s="24"/>
      <c r="E81" s="29"/>
      <c r="F81" s="24">
        <f>F82</f>
        <v>300000</v>
      </c>
      <c r="G81" s="24">
        <f>G82</f>
        <v>571828.9</v>
      </c>
      <c r="H81" s="29">
        <f t="shared" si="8"/>
        <v>190.60963333333333</v>
      </c>
    </row>
    <row r="82" spans="1:8" s="15" customFormat="1" ht="18" customHeight="1">
      <c r="A82" s="5" t="s">
        <v>182</v>
      </c>
      <c r="B82" s="6" t="s">
        <v>183</v>
      </c>
      <c r="C82" s="24"/>
      <c r="D82" s="24"/>
      <c r="E82" s="29"/>
      <c r="F82" s="24">
        <f>F83</f>
        <v>300000</v>
      </c>
      <c r="G82" s="24">
        <f>G83</f>
        <v>571828.9</v>
      </c>
      <c r="H82" s="29">
        <f t="shared" si="8"/>
        <v>190.60963333333333</v>
      </c>
    </row>
    <row r="83" spans="1:8" s="15" customFormat="1" ht="51">
      <c r="A83" s="16" t="s">
        <v>184</v>
      </c>
      <c r="B83" s="18" t="s">
        <v>185</v>
      </c>
      <c r="C83" s="25"/>
      <c r="D83" s="25"/>
      <c r="E83" s="33"/>
      <c r="F83" s="25">
        <v>300000</v>
      </c>
      <c r="G83" s="25">
        <v>571828.9</v>
      </c>
      <c r="H83" s="34">
        <f t="shared" si="8"/>
        <v>190.60963333333333</v>
      </c>
    </row>
    <row r="84" spans="1:8" ht="31.5" customHeight="1">
      <c r="A84" s="5" t="s">
        <v>114</v>
      </c>
      <c r="B84" s="6" t="s">
        <v>115</v>
      </c>
      <c r="C84" s="24">
        <f>C85</f>
        <v>71465968.040000007</v>
      </c>
      <c r="D84" s="24">
        <f>D85</f>
        <v>70761415.549999997</v>
      </c>
      <c r="E84" s="29">
        <f t="shared" si="0"/>
        <v>99.014142662133025</v>
      </c>
      <c r="F84" s="24">
        <f>F85</f>
        <v>3179788</v>
      </c>
      <c r="G84" s="24">
        <f>G85</f>
        <v>3171677</v>
      </c>
      <c r="H84" s="35">
        <f t="shared" si="8"/>
        <v>99.744920101591688</v>
      </c>
    </row>
    <row r="85" spans="1:8" ht="22.5" customHeight="1">
      <c r="A85" s="5" t="s">
        <v>116</v>
      </c>
      <c r="B85" s="6" t="s">
        <v>117</v>
      </c>
      <c r="C85" s="24">
        <f>SUM(C86+C89+C92+C94)</f>
        <v>71465968.040000007</v>
      </c>
      <c r="D85" s="24">
        <f>SUM(D86+D89+D92+D94)</f>
        <v>70761415.549999997</v>
      </c>
      <c r="E85" s="29">
        <f t="shared" si="0"/>
        <v>99.014142662133025</v>
      </c>
      <c r="F85" s="24">
        <f>SUM(F89+F92+F94)</f>
        <v>3179788</v>
      </c>
      <c r="G85" s="24">
        <f>SUM(G89+G92+G94)</f>
        <v>3171677</v>
      </c>
      <c r="H85" s="35">
        <f t="shared" si="8"/>
        <v>99.744920101591688</v>
      </c>
    </row>
    <row r="86" spans="1:8" ht="24" customHeight="1">
      <c r="A86" s="5" t="s">
        <v>118</v>
      </c>
      <c r="B86" s="6" t="s">
        <v>119</v>
      </c>
      <c r="C86" s="24">
        <f>SUM(C87:C88)</f>
        <v>15787600</v>
      </c>
      <c r="D86" s="24">
        <f>SUM(D87:D88)</f>
        <v>15787600</v>
      </c>
      <c r="E86" s="29">
        <f t="shared" si="0"/>
        <v>100</v>
      </c>
      <c r="F86" s="26"/>
      <c r="G86" s="26"/>
      <c r="H86" s="35"/>
    </row>
    <row r="87" spans="1:8" ht="25.5" customHeight="1">
      <c r="A87" s="3" t="s">
        <v>120</v>
      </c>
      <c r="B87" s="18" t="s">
        <v>121</v>
      </c>
      <c r="C87" s="25">
        <v>15767800</v>
      </c>
      <c r="D87" s="25">
        <v>15767800</v>
      </c>
      <c r="E87" s="33">
        <f t="shared" si="0"/>
        <v>100</v>
      </c>
      <c r="F87" s="27"/>
      <c r="G87" s="27"/>
      <c r="H87" s="31"/>
    </row>
    <row r="88" spans="1:8" s="20" customFormat="1" ht="57" customHeight="1">
      <c r="A88" s="22">
        <v>41021400</v>
      </c>
      <c r="B88" s="21" t="s">
        <v>191</v>
      </c>
      <c r="C88" s="25">
        <v>19800</v>
      </c>
      <c r="D88" s="25">
        <v>19800</v>
      </c>
      <c r="E88" s="33">
        <f t="shared" si="0"/>
        <v>100</v>
      </c>
      <c r="F88" s="27"/>
      <c r="G88" s="27"/>
      <c r="H88" s="31"/>
    </row>
    <row r="89" spans="1:8">
      <c r="A89" s="5" t="s">
        <v>122</v>
      </c>
      <c r="B89" s="6" t="s">
        <v>123</v>
      </c>
      <c r="C89" s="24">
        <f>SUM(C90:C91)</f>
        <v>51128200</v>
      </c>
      <c r="D89" s="24">
        <f>SUM(D90:D91)</f>
        <v>50564711.670000002</v>
      </c>
      <c r="E89" s="29">
        <f t="shared" si="0"/>
        <v>98.897891320249883</v>
      </c>
      <c r="F89" s="26">
        <f>F90</f>
        <v>1718800</v>
      </c>
      <c r="G89" s="26">
        <f>G90</f>
        <v>1718800</v>
      </c>
      <c r="H89" s="29">
        <f>SUM(G89/F89)*100</f>
        <v>100</v>
      </c>
    </row>
    <row r="90" spans="1:8" s="38" customFormat="1" ht="38.25">
      <c r="A90" s="40">
        <v>41033300</v>
      </c>
      <c r="B90" s="41" t="s">
        <v>192</v>
      </c>
      <c r="C90" s="39">
        <v>1430200</v>
      </c>
      <c r="D90" s="39">
        <v>866711.67</v>
      </c>
      <c r="E90" s="45">
        <f t="shared" si="0"/>
        <v>60.600732065445392</v>
      </c>
      <c r="F90" s="47">
        <v>1718800</v>
      </c>
      <c r="G90" s="47">
        <v>1718800</v>
      </c>
      <c r="H90" s="44">
        <f>SUM(G90/F90)*100</f>
        <v>100</v>
      </c>
    </row>
    <row r="91" spans="1:8" ht="18.75" customHeight="1">
      <c r="A91" s="3" t="s">
        <v>124</v>
      </c>
      <c r="B91" s="18" t="s">
        <v>125</v>
      </c>
      <c r="C91" s="25">
        <v>49698000</v>
      </c>
      <c r="D91" s="25">
        <v>49698000</v>
      </c>
      <c r="E91" s="33">
        <f t="shared" si="0"/>
        <v>100</v>
      </c>
      <c r="F91" s="27"/>
      <c r="G91" s="27"/>
      <c r="H91" s="31"/>
    </row>
    <row r="92" spans="1:8" ht="22.5" customHeight="1">
      <c r="A92" s="5" t="s">
        <v>126</v>
      </c>
      <c r="B92" s="6" t="s">
        <v>127</v>
      </c>
      <c r="C92" s="24">
        <f>C93</f>
        <v>224305.04</v>
      </c>
      <c r="D92" s="24">
        <f>D93</f>
        <v>224305.04</v>
      </c>
      <c r="E92" s="29">
        <f t="shared" si="0"/>
        <v>100</v>
      </c>
      <c r="F92" s="26"/>
      <c r="G92" s="26"/>
      <c r="H92" s="30"/>
    </row>
    <row r="93" spans="1:8" ht="22.5" customHeight="1">
      <c r="A93" s="3" t="s">
        <v>128</v>
      </c>
      <c r="B93" s="18" t="s">
        <v>129</v>
      </c>
      <c r="C93" s="25">
        <v>224305.04</v>
      </c>
      <c r="D93" s="25">
        <v>224305.04</v>
      </c>
      <c r="E93" s="33">
        <f t="shared" si="0"/>
        <v>100</v>
      </c>
      <c r="F93" s="27"/>
      <c r="G93" s="27"/>
      <c r="H93" s="31"/>
    </row>
    <row r="94" spans="1:8" ht="22.5" customHeight="1">
      <c r="A94" s="5" t="s">
        <v>130</v>
      </c>
      <c r="B94" s="6" t="s">
        <v>131</v>
      </c>
      <c r="C94" s="24">
        <f>SUM(C95:C99)</f>
        <v>4325863</v>
      </c>
      <c r="D94" s="24">
        <f>SUM(D95:D99)</f>
        <v>4184798.84</v>
      </c>
      <c r="E94" s="29">
        <f t="shared" ref="E94:E101" si="9">D94/C94*100</f>
        <v>96.739051606581157</v>
      </c>
      <c r="F94" s="24">
        <f>F95</f>
        <v>1460988</v>
      </c>
      <c r="G94" s="24">
        <f>G95</f>
        <v>1452877</v>
      </c>
      <c r="H94" s="35">
        <f t="shared" ref="H94:H95" si="10">G94/F94*100</f>
        <v>99.444827746702913</v>
      </c>
    </row>
    <row r="95" spans="1:8" ht="25.5">
      <c r="A95" s="3" t="s">
        <v>132</v>
      </c>
      <c r="B95" s="18" t="s">
        <v>133</v>
      </c>
      <c r="C95" s="25">
        <v>2343100</v>
      </c>
      <c r="D95" s="25">
        <v>2337918.4</v>
      </c>
      <c r="E95" s="33">
        <f t="shared" si="9"/>
        <v>99.778857069693998</v>
      </c>
      <c r="F95" s="25">
        <v>1460988</v>
      </c>
      <c r="G95" s="25">
        <v>1452877</v>
      </c>
      <c r="H95" s="36">
        <f t="shared" si="10"/>
        <v>99.444827746702913</v>
      </c>
    </row>
    <row r="96" spans="1:8" ht="38.25">
      <c r="A96" s="3" t="s">
        <v>134</v>
      </c>
      <c r="B96" s="18" t="s">
        <v>135</v>
      </c>
      <c r="C96" s="25">
        <v>221911</v>
      </c>
      <c r="D96" s="25">
        <v>174147.89</v>
      </c>
      <c r="E96" s="33">
        <f t="shared" si="9"/>
        <v>78.476456777717203</v>
      </c>
      <c r="F96" s="27"/>
      <c r="G96" s="27"/>
      <c r="H96" s="31"/>
    </row>
    <row r="97" spans="1:8" s="20" customFormat="1" ht="38.25">
      <c r="A97" s="22">
        <v>41051400</v>
      </c>
      <c r="B97" s="21" t="s">
        <v>193</v>
      </c>
      <c r="C97" s="25">
        <v>865744</v>
      </c>
      <c r="D97" s="25">
        <v>864896</v>
      </c>
      <c r="E97" s="33">
        <f t="shared" si="9"/>
        <v>99.902049566615531</v>
      </c>
      <c r="F97" s="27"/>
      <c r="G97" s="27"/>
      <c r="H97" s="31"/>
    </row>
    <row r="98" spans="1:8">
      <c r="A98" s="3" t="s">
        <v>136</v>
      </c>
      <c r="B98" s="18" t="s">
        <v>137</v>
      </c>
      <c r="C98" s="25">
        <v>833678</v>
      </c>
      <c r="D98" s="25">
        <v>792479.19</v>
      </c>
      <c r="E98" s="33">
        <f t="shared" si="9"/>
        <v>95.058186733966821</v>
      </c>
      <c r="F98" s="27"/>
      <c r="G98" s="27"/>
      <c r="H98" s="31"/>
    </row>
    <row r="99" spans="1:8" s="20" customFormat="1" ht="63.75">
      <c r="A99" s="22">
        <v>41059300</v>
      </c>
      <c r="B99" s="21" t="s">
        <v>194</v>
      </c>
      <c r="C99" s="25">
        <v>61430</v>
      </c>
      <c r="D99" s="25">
        <v>15357.36</v>
      </c>
      <c r="E99" s="33">
        <f t="shared" si="9"/>
        <v>24.999772098323295</v>
      </c>
      <c r="F99" s="27"/>
      <c r="G99" s="27"/>
      <c r="H99" s="31"/>
    </row>
    <row r="100" spans="1:8" ht="21.75" customHeight="1">
      <c r="A100" s="5" t="s">
        <v>138</v>
      </c>
      <c r="B100" s="6" t="s">
        <v>139</v>
      </c>
      <c r="C100" s="24">
        <f>C50+C5</f>
        <v>53168310</v>
      </c>
      <c r="D100" s="24">
        <f>D50+D5</f>
        <v>55619987.089999996</v>
      </c>
      <c r="E100" s="29">
        <f t="shared" si="9"/>
        <v>104.61116234463724</v>
      </c>
      <c r="F100" s="24">
        <f>SUM(F5+F50+F78)</f>
        <v>4178395.74</v>
      </c>
      <c r="G100" s="24">
        <f>SUM(G5+G50+G78)</f>
        <v>4512399.6500000004</v>
      </c>
      <c r="H100" s="29">
        <f t="shared" ref="H100:H101" si="11">G100/F100*100</f>
        <v>107.99359205741483</v>
      </c>
    </row>
    <row r="101" spans="1:8" ht="33.75" customHeight="1">
      <c r="A101" s="5" t="s">
        <v>138</v>
      </c>
      <c r="B101" s="6" t="s">
        <v>140</v>
      </c>
      <c r="C101" s="24">
        <f>SUM(C100+C84)</f>
        <v>124634278.04000001</v>
      </c>
      <c r="D101" s="24">
        <f>SUM(D100+D84)</f>
        <v>126381402.63999999</v>
      </c>
      <c r="E101" s="29">
        <f t="shared" si="9"/>
        <v>101.40180103537747</v>
      </c>
      <c r="F101" s="24">
        <f>SUM(F100+F84)</f>
        <v>7358183.7400000002</v>
      </c>
      <c r="G101" s="24">
        <f>SUM(G100+G84)</f>
        <v>7684076.6500000004</v>
      </c>
      <c r="H101" s="29">
        <f t="shared" si="11"/>
        <v>104.42898575946677</v>
      </c>
    </row>
  </sheetData>
  <mergeCells count="5">
    <mergeCell ref="A1:H1"/>
    <mergeCell ref="F3:H3"/>
    <mergeCell ref="A3:A4"/>
    <mergeCell ref="B3:B4"/>
    <mergeCell ref="C3:E3"/>
  </mergeCells>
  <conditionalFormatting sqref="A5:A101">
    <cfRule type="expression" dxfId="3" priority="2" stopIfTrue="1">
      <formula>#REF!=1</formula>
    </cfRule>
  </conditionalFormatting>
  <conditionalFormatting sqref="B5:B101">
    <cfRule type="expression" dxfId="2" priority="3" stopIfTrue="1">
      <formula>#REF!=1</formula>
    </cfRule>
  </conditionalFormatting>
  <conditionalFormatting sqref="C5:C101 D13:E13 D15:D16 D19:E19 D24 D29:D30 D41 D54 D63 D89 D92 D94 D84:D86 D100:D101 D50:D51 D58:D59 D66:D67 D26 D21:D22 D5:D7">
    <cfRule type="expression" dxfId="1" priority="5" stopIfTrue="1">
      <formula>#REF!=1</formula>
    </cfRule>
  </conditionalFormatting>
  <conditionalFormatting sqref="D8:D12 D23 D14 D17:D18 D20 D25 D31:D40 D42:D49 D55:D57 D60:D62 D64:D65 D68:D83 D87:D88 D90:D91 D93 D95:D99 D52:D53 D27:D28">
    <cfRule type="expression" dxfId="0" priority="7" stopIfTrue="1">
      <formula>#REF!=1</formula>
    </cfRule>
  </conditionalFormatting>
  <pageMargins left="0.11811023622047245" right="7.874015748031496E-2" top="0.19685039370078741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2025-03-10T09:15:14Z</cp:lastPrinted>
  <dcterms:created xsi:type="dcterms:W3CDTF">2023-10-05T11:08:32Z</dcterms:created>
  <dcterms:modified xsi:type="dcterms:W3CDTF">2025-03-10T09:16:40Z</dcterms:modified>
</cp:coreProperties>
</file>