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Default ContentType="image/png" Extension="png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PartName="/xl/worksheets/sheet1.xml" ContentType="application/vnd.openxmlformats-officedocument.spreadsheetml.worksheet+xml"/>
</Types>
</file>

<file path=_rels/.rels><ns0:Relationships xmlns:ns0="http://schemas.openxmlformats.org/package/2006/relationships">
  <ns0:Relationship Id="rId1" Target="xl/workbook.xml" Type="http://schemas.openxmlformats.org/officeDocument/2006/relationships/officeDocument"/>
  <ns0:Relationship Id="rId2" Target="docProps/core.xml" Type="http://schemas.openxmlformats.org/package/2006/relationships/metadata/core-properties"/>
  <ns0:Relationship Id="rId3" Target="docProps/app.xml" Type="http://schemas.openxmlformats.org/officeDocument/2006/relationships/extended-properties"/>
</ns0:Relationships>

</file>

<file path=xl/workbook.xml><?xml version="1.0" encoding="utf-8"?>
<s:workbook xmlns:s="http://schemas.openxmlformats.org/spreadsheetml/2006/main">
  <s:fileVersion appName="xl" lastEdited="4" lowestEdited="4" rupBuild="4505"/>
  <s:workbookPr defaultThemeVersion="124226" codeName="ThisWorkbook"/>
  <s:bookViews>
    <s:workbookView activeTab="0" autoFilterDateGrouping="1" firstSheet="0" minimized="0" showHorizontalScroll="1" showSheetTabs="1" showVerticalScroll="1" tabRatio="600" visibility="visible"/>
  </s:bookViews>
  <s:sheets>
    <s:sheet xmlns:r="http://schemas.openxmlformats.org/officeDocument/2006/relationships" name="Sheet" sheetId="1" r:id="rId1"/>
  </s:sheets>
  <s:definedNames>
    <s:definedName name="_xlnm._FilterDatabase" localSheetId="0" hidden="1">'Sheet'!$A$5:$BI$170</s:definedName>
  </s:definedNames>
  <s:calcPr calcId="124519" calcMode="auto" fullCalcOnLoad="1"/>
</s:workbook>
</file>

<file path=xl/sharedStrings.xml><?xml version="1.0" encoding="utf-8"?>
<sst xmlns="http://schemas.openxmlformats.org/spreadsheetml/2006/main" uniqueCount="562">
  <si>
    <t/>
  </si>
  <si>
    <t xml:space="preserve">	ДК 021:2015 - 55510000-8 Послуги їдалень (Послуги з організації гарячого харчування учнів пільгових категорій та учнів 1-4 класів Старовижівського ліцею)</t>
  </si>
  <si>
    <t>% зниження</t>
  </si>
  <si>
    <t>+380501354697</t>
  </si>
  <si>
    <t>+380502501479</t>
  </si>
  <si>
    <t>+380509431887</t>
  </si>
  <si>
    <t>+380673342731</t>
  </si>
  <si>
    <t>+380960246126</t>
  </si>
  <si>
    <t>+380962449911</t>
  </si>
  <si>
    <t>+380963333108</t>
  </si>
  <si>
    <t>+380975941783</t>
  </si>
  <si>
    <t>+380976639358</t>
  </si>
  <si>
    <t>+380977586619</t>
  </si>
  <si>
    <t>+380978910698</t>
  </si>
  <si>
    <t>+380979974710</t>
  </si>
  <si>
    <t>,,</t>
  </si>
  <si>
    <t>0 (0)</t>
  </si>
  <si>
    <t>0209160625Д</t>
  </si>
  <si>
    <t>02539985</t>
  </si>
  <si>
    <t>03120000-8 Продукція рослинництва, у тому числі тепличного</t>
  </si>
  <si>
    <t>03339176</t>
  </si>
  <si>
    <t>04333224</t>
  </si>
  <si>
    <t>0673342731</t>
  </si>
  <si>
    <t>09210000-4 Мастильні засоби</t>
  </si>
  <si>
    <t>09211650-2 Гальмівні рідини</t>
  </si>
  <si>
    <t>138</t>
  </si>
  <si>
    <t>139</t>
  </si>
  <si>
    <t>140</t>
  </si>
  <si>
    <t>141</t>
  </si>
  <si>
    <t>142</t>
  </si>
  <si>
    <t>14212000-0 Гранули, кам’яна крихта, кам’яний порошок, галька, гравій, колотий камінь і щебінь, кам’яні суміші, піщано-гравійні суміші та інші наповнювачі</t>
  </si>
  <si>
    <t>143</t>
  </si>
  <si>
    <t>144</t>
  </si>
  <si>
    <t>145</t>
  </si>
  <si>
    <t>146</t>
  </si>
  <si>
    <t>147</t>
  </si>
  <si>
    <t>148</t>
  </si>
  <si>
    <t>14810000-2 Абразивні вироби</t>
  </si>
  <si>
    <t>14830000-8 Скловолокно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</si>
  <si>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</si>
  <si>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</si>
  <si>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</si>
  <si>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</si>
  <si>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</si>
  <si>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</si>
  <si>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</si>
  <si>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</si>
  <si>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</si>
  <si>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</si>
  <si>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</si>
  <si>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</si>
  <si>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</si>
  <si>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163</t>
  </si>
  <si>
    <t>16310000-1 Косарки</t>
  </si>
  <si>
    <t>164</t>
  </si>
  <si>
    <t>165</t>
  </si>
  <si>
    <t>166</t>
  </si>
  <si>
    <t>167</t>
  </si>
  <si>
    <t>168</t>
  </si>
  <si>
    <t>16810000-6 Частини для сільськогосподарської техніки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</si>
  <si>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</si>
  <si>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</si>
  <si>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</si>
  <si>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</si>
  <si>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</si>
  <si>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</si>
  <si>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</si>
  <si>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</si>
  <si>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</si>
  <si>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</si>
  <si>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</si>
  <si>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</si>
  <si>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</si>
  <si>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</si>
  <si>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</si>
  <si>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</si>
  <si>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</si>
  <si>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</si>
  <si>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1889712355</t>
  </si>
  <si>
    <t>18930000-7 Мішки та пакети</t>
  </si>
  <si>
    <t>19510000-4 Гумові вироби</t>
  </si>
  <si>
    <t>19520000-7 Пластмасові вироби</t>
  </si>
  <si>
    <t>19640000-4 Поліетиленові мішки та пакети для сміття</t>
  </si>
  <si>
    <t>2025</t>
  </si>
  <si>
    <t>20250040-ТД</t>
  </si>
  <si>
    <t>20250044-ПЗ</t>
  </si>
  <si>
    <t>2063313086</t>
  </si>
  <si>
    <t>21560045</t>
  </si>
  <si>
    <t>2156815706</t>
  </si>
  <si>
    <t>22200000-2 Газети, періодичні спеціалізовані та інші періодичні видання і журнали</t>
  </si>
  <si>
    <t>22610000-9 Друкарська фарба</t>
  </si>
  <si>
    <t>229737913</t>
  </si>
  <si>
    <t>2395310685</t>
  </si>
  <si>
    <t>24175269</t>
  </si>
  <si>
    <t>2447233304</t>
  </si>
  <si>
    <t>24910000-6 Клеї</t>
  </si>
  <si>
    <t>24950000-8 Спеціалізована хімічна продукція</t>
  </si>
  <si>
    <t>2505312604</t>
  </si>
  <si>
    <t>2713010457</t>
  </si>
  <si>
    <t>2817905264</t>
  </si>
  <si>
    <t>2855704930</t>
  </si>
  <si>
    <t>2923202341</t>
  </si>
  <si>
    <t>2926004382</t>
  </si>
  <si>
    <t>2955501930</t>
  </si>
  <si>
    <t>2966003660</t>
  </si>
  <si>
    <t>2976920229</t>
  </si>
  <si>
    <t>2993602732</t>
  </si>
  <si>
    <t>3000102238</t>
  </si>
  <si>
    <t>30120000-6 Фотокопіювальне та поліграфічне обладнання для офсетного друку</t>
  </si>
  <si>
    <t>30190000-7 Офісне устаткування та приладдя різне</t>
  </si>
  <si>
    <t>30237000-9 Частини, аксесуари та приладдя до комп’ютерів</t>
  </si>
  <si>
    <t>3040420266</t>
  </si>
  <si>
    <t>3105319540</t>
  </si>
  <si>
    <t>31220000-4 Елементи електричних схем</t>
  </si>
  <si>
    <t>3124615111</t>
  </si>
  <si>
    <t>31320000-5 Електророзподільні кабелі</t>
  </si>
  <si>
    <t>31340000-1 Приладдя до ізольованих кабелів</t>
  </si>
  <si>
    <t>31430000-9 Електричні акумулятори</t>
  </si>
  <si>
    <t>31510000-4 Електричні лампи розжарення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</si>
  <si>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</si>
  <si>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</si>
  <si>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31610000-5 Електричне обладнання для двигунів і транспортних засобів</t>
  </si>
  <si>
    <t>31650000-7 Ізоляційне приладдя</t>
  </si>
  <si>
    <t>3209208820</t>
  </si>
  <si>
    <t>32230000-4 Апаратура для передавання радіосигналу з приймальним пристроєм</t>
  </si>
  <si>
    <t>32420000-3 Мережеве обладнання</t>
  </si>
  <si>
    <t>3329114254</t>
  </si>
  <si>
    <t>34310000-3 Двигуни та їх частини</t>
  </si>
  <si>
    <t>34320000-6 Механічні запасні частини, крім двигунів і частин двигунів</t>
  </si>
  <si>
    <t>34330000-9 Запасні частини до вантажних транспортних засобів, фургонів та легкових автомобілів</t>
  </si>
  <si>
    <t>34351100-3 Автомобільні шини</t>
  </si>
  <si>
    <t>35</t>
  </si>
  <si>
    <t>3565413101</t>
  </si>
  <si>
    <t>35811100-3 Пожежна уніформа</t>
  </si>
  <si>
    <t>35820000-8 Допоміжне екіпірування</t>
  </si>
  <si>
    <t>36</t>
  </si>
  <si>
    <t>37520000-9 Іграшки</t>
  </si>
  <si>
    <t>39710000-2 Електричні побутові прилади</t>
  </si>
  <si>
    <t>39830000-9 Продукція для чищення</t>
  </si>
  <si>
    <t>4</t>
  </si>
  <si>
    <t>42120000-6 Насоси та компресори</t>
  </si>
  <si>
    <t>42130000-9 Арматура трубопровідна: крани, вентилі, клапани та подібні пристрої</t>
  </si>
  <si>
    <t>42413200-6 Гідравлічні домкрати</t>
  </si>
  <si>
    <t>42650000-7 Ручні інструменти пневматичні чи моторизовані</t>
  </si>
  <si>
    <t>42910000-8 Апарати для дистилювання, фільтрування чи ректифікації</t>
  </si>
  <si>
    <t>43830000-0 Електричні інструменти</t>
  </si>
  <si>
    <t>44110000-4 Конструкційні матеріали</t>
  </si>
  <si>
    <t>44111000-1 Будівельні матеріали;44114100-3 Бетонні суміші</t>
  </si>
  <si>
    <t>44111200-3 Цемент</t>
  </si>
  <si>
    <t>44111300-4 Керамічні вироби</t>
  </si>
  <si>
    <t>44160000-9 Магістралі, трубопроводи, труби, обсадні труби, тюбінги та супутні вироби</t>
  </si>
  <si>
    <t>44163100-1 Труби</t>
  </si>
  <si>
    <t>44163100-1 Труби;44163240-4 Трубні муфти;44167300-1 Коліна, трійники та арматура до труб</t>
  </si>
  <si>
    <t>44165100-5 Шланги</t>
  </si>
  <si>
    <t>44210000-5 Конструкції та їх частини</t>
  </si>
  <si>
    <t>44220000-8 Столярні вироби</t>
  </si>
  <si>
    <t>44310000-6 Вироби з дроту</t>
  </si>
  <si>
    <t>44320000-9 Кабелі та супутня продукція</t>
  </si>
  <si>
    <t>44330000-2 Будівельні прути, стрижні, дроти та профілі</t>
  </si>
  <si>
    <t>44333000-3 Дріт</t>
  </si>
  <si>
    <t>44420000-0 Будівельні товари</t>
  </si>
  <si>
    <t>44423710-1 Каналізаційні люки</t>
  </si>
  <si>
    <t>44425000-5 Кільця, прокладки, смужки, вставки та ущільнювачі</t>
  </si>
  <si>
    <t>44510000-8 Знаряддя</t>
  </si>
  <si>
    <t>44511000-5 Ручні знаряддя</t>
  </si>
  <si>
    <t>44511000-5 Ручні знаряддя;44510000-8 Знаряддя</t>
  </si>
  <si>
    <t>44511000-5 Ручні знаряддя;44512000-2 Ручні інструменти різні</t>
  </si>
  <si>
    <t>44520000-1 Замки, ключі та петлі</t>
  </si>
  <si>
    <t>44530000-4 Кріпильні деталі</t>
  </si>
  <si>
    <t>44540000-7 Ланцюги</t>
  </si>
  <si>
    <t>44613700-7 Контейнери для сміття</t>
  </si>
  <si>
    <t>44820000-4 Лаки</t>
  </si>
  <si>
    <t>44830000-7 Мастики, шпаклівки, замазки та розчинники</t>
  </si>
  <si>
    <t>44832000-1 Розчинники</t>
  </si>
  <si>
    <t>44907085</t>
  </si>
  <si>
    <t>44920000-5 Вапняк, гіпс і крейда</t>
  </si>
  <si>
    <t>45112714-3 Благоустрій кладовищ</t>
  </si>
  <si>
    <t>48</t>
  </si>
  <si>
    <t>50110000-9 Послуги з ремонту і технічного обслуговування мототранспортних засобів і супутнього обладнання</t>
  </si>
  <si>
    <t>50230000-6 Послуги з ремонту, технічного обслуговування дорожньої інфраструктури і пов’язаного обладнання та супутні послуги</t>
  </si>
  <si>
    <t>50310000-1 Технічне обслуговування і ремонт офісної техніки</t>
  </si>
  <si>
    <t>53</t>
  </si>
  <si>
    <t>55510000-8 Послуги їдалень</t>
  </si>
  <si>
    <t>56</t>
  </si>
  <si>
    <t>57</t>
  </si>
  <si>
    <t>58</t>
  </si>
  <si>
    <t>59</t>
  </si>
  <si>
    <t>60</t>
  </si>
  <si>
    <t>62</t>
  </si>
  <si>
    <t>66</t>
  </si>
  <si>
    <t>66514110-0 Послуги зі страхування транспортних засобів</t>
  </si>
  <si>
    <t>67</t>
  </si>
  <si>
    <t>68</t>
  </si>
  <si>
    <t>69</t>
  </si>
  <si>
    <t>70</t>
  </si>
  <si>
    <t>71250000-5 Архітектурні, інженерні та геодезичні послуги</t>
  </si>
  <si>
    <t>73</t>
  </si>
  <si>
    <t>77211300-5 Послуги з видалення дерев</t>
  </si>
  <si>
    <t>77310000-6 Послуги з озеленення територій та утримання зелених насаджень</t>
  </si>
  <si>
    <t>80570000-0 Послуги з професійної підготовки у сфері підвищення кваліфікації</t>
  </si>
  <si>
    <t>905</t>
  </si>
  <si>
    <t>90610000-6 Послуги з прибирання та підмітання вулиць</t>
  </si>
  <si>
    <t>912</t>
  </si>
  <si>
    <t>922</t>
  </si>
  <si>
    <t>923</t>
  </si>
  <si>
    <t>925</t>
  </si>
  <si>
    <t>928</t>
  </si>
  <si>
    <t>933</t>
  </si>
  <si>
    <t>948</t>
  </si>
  <si>
    <t>961</t>
  </si>
  <si>
    <t>968</t>
  </si>
  <si>
    <t>98370000-7 Поховальні та супутні послуги</t>
  </si>
  <si>
    <t xml:space="preserve">LED-лампа 30W </t>
  </si>
  <si>
    <t>LED-лампа 30W; LED-лампа 30W</t>
  </si>
  <si>
    <t>LED-панель 36W</t>
  </si>
  <si>
    <t>UAH</t>
  </si>
  <si>
    <t>report-feedback@zakupivli.pro</t>
  </si>
  <si>
    <t>ЄДРПОУ організатора</t>
  </si>
  <si>
    <t>ЄДРПОУ переможця</t>
  </si>
  <si>
    <t>ІВЧИК ОКСАНА ПИЛИПІВНА</t>
  </si>
  <si>
    <t>ІВЧИК ОЛЕКСАНДР ЮРІЙОВИЧ</t>
  </si>
  <si>
    <t>Ідентифікатор закупівлі</t>
  </si>
  <si>
    <t>Ідентифікатор лота</t>
  </si>
  <si>
    <t>Індивідуальне обмундирування</t>
  </si>
  <si>
    <t>Інтернет -провід</t>
  </si>
  <si>
    <t>АКЦІОНЕРНЕ ТОВАРИСТВО "УКРПОШТА"</t>
  </si>
  <si>
    <t>Абразивні вироби</t>
  </si>
  <si>
    <t>Акрил-Путс 20кг</t>
  </si>
  <si>
    <t>Акрил-путс 20кг Гіпсова шпаклювальна гладь</t>
  </si>
  <si>
    <t>Акумулятор 6-ст 110А</t>
  </si>
  <si>
    <t>Анкер розпірний з гайкою 10*150; Шуруп з шест. гол. по дереву 8*60; Дюбель розпірний (пустий) 12*60; Шайба збільшена М8х23</t>
  </si>
  <si>
    <t>Антифриз концентрат 5л</t>
  </si>
  <si>
    <t>Арматура 8мм</t>
  </si>
  <si>
    <t>БІРУК МАРІЯ ІВАНІВНА</t>
  </si>
  <si>
    <t>БУБЕЛА ІННА АНАТОЛІЇВНА</t>
  </si>
  <si>
    <t>Бак для сміття на колесах 240л темно-коричневий(1050х715х585мм)</t>
  </si>
  <si>
    <t>Бензотример REBINER GT-5600</t>
  </si>
  <si>
    <t>Блок одинарний</t>
  </si>
  <si>
    <t>Блоки, цемент</t>
  </si>
  <si>
    <t>Болт М12х400х1,75 кл 10,9 шестигранний повна різьба; Контргайка М12х1,75 кл8</t>
  </si>
  <si>
    <t>Болт, гайка</t>
  </si>
  <si>
    <t>Будівельні товари</t>
  </si>
  <si>
    <t>Букет квітів</t>
  </si>
  <si>
    <t>ВОЛОХ СЕРГІЙ СТЕПАНОВИЧ</t>
  </si>
  <si>
    <t>Валюта</t>
  </si>
  <si>
    <t>Вапняна паста 4кг</t>
  </si>
  <si>
    <t>Вентиль (сосок) для л/а TR414</t>
  </si>
  <si>
    <t>Вироби з дроту</t>
  </si>
  <si>
    <t>Вироби з дроту; Вироби з дроту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</si>
  <si>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</si>
  <si>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</si>
  <si>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</si>
  <si>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</si>
  <si>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</si>
  <si>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>Газонокосарка бензинова</t>
  </si>
  <si>
    <t>Гальмівна рідина DOT4 LUXE 800г.срібний кан. LUXE</t>
  </si>
  <si>
    <t>Грунтовка Ceresit СТ 17 10л, Акрил-путс 20кг Гіпсова шпаклювальна гладь</t>
  </si>
  <si>
    <t>Грунтовка Ceresit СТ 17 10л; Акрил-путс 20кг Гіпсова шпаклювальна гладь</t>
  </si>
  <si>
    <t>ДЕРЖАВНИЙ ПРОФЕСІЙНО-ТЕХНІЧНИЙ НАВЧАЛЬНИЙ ЗАКЛАД "КАМІНЬ-КАШИРСЬКЕ ВИЩЕ ПРОФЕСІЙНЕ УЧИЛИЩЕ"</t>
  </si>
  <si>
    <t>ДК 021:2015 - 55510000-8 Послуги їдалень (Послуги з організації гарячого харчування учнів пільгових категорій та учнів 1-4 класів Старовижівського ліцею)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</si>
  <si>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</si>
  <si>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</si>
  <si>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</si>
  <si>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</si>
  <si>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</si>
  <si>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</si>
  <si>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</si>
  <si>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вхідні металопластикові</t>
  </si>
  <si>
    <t>Диск алмазний Turbo 230*2.8*22.2мм</t>
  </si>
  <si>
    <t>Договір діє до:</t>
  </si>
  <si>
    <t>Договір діє з:</t>
  </si>
  <si>
    <t>Домкрат гідравлічний</t>
  </si>
  <si>
    <t>Дріт в'язальний Q5 5кг 55м</t>
  </si>
  <si>
    <t>Електронна пошта переможця тендеру</t>
  </si>
  <si>
    <t>Елементи електричних схем</t>
  </si>
  <si>
    <t>Журнал "Казна України"</t>
  </si>
  <si>
    <t>З ПДВ</t>
  </si>
  <si>
    <t>Зажим, дюбель</t>
  </si>
  <si>
    <t>Закупівля без використання електронної системи</t>
  </si>
  <si>
    <t>Замки, ключі та петлі</t>
  </si>
  <si>
    <t xml:space="preserve">Замок запалювання </t>
  </si>
  <si>
    <t>Запасні частини до вантажних транспортних засобів, фургонів та легкових автомобілів</t>
  </si>
  <si>
    <t>Запобіжник 100А 32V (Гвинтовий)</t>
  </si>
  <si>
    <t>Заправка картриджа, ремонт принтера</t>
  </si>
  <si>
    <t>Заправка картриджа; Регенерація картриджа</t>
  </si>
  <si>
    <t>Звіт створено 21 липня о 09:52 з використанням http://zakupivli.pro</t>
  </si>
  <si>
    <t>Знаряддя</t>
  </si>
  <si>
    <t>Зняття та встановлення колеса; Монтаж, демонтаж</t>
  </si>
  <si>
    <t>Зняття та встановлення колеса; Монтаж, демонтаж; Балансування</t>
  </si>
  <si>
    <t>КЕП</t>
  </si>
  <si>
    <t>Кабель канал</t>
  </si>
  <si>
    <t>Кабель канал 12*12; Кабель канал</t>
  </si>
  <si>
    <t>Кабель-канал</t>
  </si>
  <si>
    <t>Кабелі та супутня продукція</t>
  </si>
  <si>
    <t>Картридж Vinga CANON</t>
  </si>
  <si>
    <t>Класифікатор</t>
  </si>
  <si>
    <t>Клей Універсальний 25кг</t>
  </si>
  <si>
    <t>Клей для плитки морозостійкий Kreisel 102 25кг</t>
  </si>
  <si>
    <t xml:space="preserve">Клей плит. </t>
  </si>
  <si>
    <t>Клей піна</t>
  </si>
  <si>
    <t>Комплект Vinga KBS170 Black</t>
  </si>
  <si>
    <t>Конектор Ritar RJ45 PREMIUM,   комутатор мережевий Netis ST3108S</t>
  </si>
  <si>
    <t>КонекторFLO 1/2; Адаптер 1/2 ВР ЕСО-PWB2196L; Наконечник DT(FN)-25 Аско</t>
  </si>
  <si>
    <t>Конструкційні матеріали</t>
  </si>
  <si>
    <t>Контактний телефон переможця тендеру</t>
  </si>
  <si>
    <t>Контейнер з чорнилом Epson 664 комплект</t>
  </si>
  <si>
    <t>Коробка розподільча</t>
  </si>
  <si>
    <t>Коробка розподільча 80*45; Коробка розподільча 200*155</t>
  </si>
  <si>
    <t>Коробка розподільча, колодка, вилка кутова</t>
  </si>
  <si>
    <t>Костюм ДСНС; Берци ЕКО чорні; Куртка Демі ДСНС; Футболка ДСНС; Бейсболка ДСНС+какард; Флісова кофта ДСНС; Комплект шевронів ДСНС</t>
  </si>
  <si>
    <t>Кран кутовий SD FORTE 1/2[1/2 SF340W1515</t>
  </si>
  <si>
    <t>Крейда</t>
  </si>
  <si>
    <t>Крок зниження</t>
  </si>
  <si>
    <t>Кріпильні деталі</t>
  </si>
  <si>
    <t>Кріплення (ялинка) плоске (8,5мм) біле</t>
  </si>
  <si>
    <t>Кульки</t>
  </si>
  <si>
    <t>Кутник</t>
  </si>
  <si>
    <t>Кількість одиниць</t>
  </si>
  <si>
    <t>Кількість учасників аукціону</t>
  </si>
  <si>
    <t>Лак</t>
  </si>
  <si>
    <t>Лак панельний Ircom глянець 5л</t>
  </si>
  <si>
    <t>Лампа</t>
  </si>
  <si>
    <t>Лампа Р50</t>
  </si>
  <si>
    <t>Ланцюг штіль</t>
  </si>
  <si>
    <t>Латка RTX-20 з металокордом 90*140мм</t>
  </si>
  <si>
    <t>Лляні волокна(100г косичка в упаковці); Паста сантехнічна 65г</t>
  </si>
  <si>
    <t>Люк каналізаційний круглий 1.5т чорний "Герб"</t>
  </si>
  <si>
    <t>Люк каналізвційний круглий 1.5т чорний "Герб"</t>
  </si>
  <si>
    <t>Ліска хусквар ф3</t>
  </si>
  <si>
    <t>Ліска штіль, ніж побідіт тарілка, шпуля</t>
  </si>
  <si>
    <t>Ліска штіль; ніж побідіт тарілка; шпуля</t>
  </si>
  <si>
    <t>М'ясорубка Smapp-bialy 489.8</t>
  </si>
  <si>
    <t>Магістралі, трубопроводи, труби, обсадні труби, тюбінги та супутні вироби</t>
  </si>
  <si>
    <t>Маршрутизатор Netis WF2409E, кабель мережевий Merlion FTP</t>
  </si>
  <si>
    <t>Маршрутизатор Netis WF2409E; кабель мережевий Merlion FTP</t>
  </si>
  <si>
    <t>Масло для двотактних двигунів 1л</t>
  </si>
  <si>
    <t>Мастики, шпаклівки, замазки та розчинники</t>
  </si>
  <si>
    <t>Мастило солідол 1л</t>
  </si>
  <si>
    <t>Механізм дверей замка зовнішній лівий (шоколадка) ГАЗЕЛЬ ДК; Механізм дверей замка зовнішній правий (шоколадка) ГАЗЕЛЬ ДК; Хрестовина карданного валу УАЗ, 2410,31029,ГАЗЕЛЬ,МТЗ</t>
  </si>
  <si>
    <t>Механічні запасні частини, крім двигунів і частин двигунів</t>
  </si>
  <si>
    <t>Мило рідке Вес 5л.; Мило Бджілка 5л</t>
  </si>
  <si>
    <t>Мої дії</t>
  </si>
  <si>
    <t>Мішки та пакети</t>
  </si>
  <si>
    <t>Набір ключів комбінованих</t>
  </si>
  <si>
    <t>Назва потенційного переможця (з найменшою ціною)</t>
  </si>
  <si>
    <t>Накладка бампера передня верхня; Решітка бампера; Пластиковий підкрилок</t>
  </si>
  <si>
    <t>Наконечник 25мм</t>
  </si>
  <si>
    <t>Наталія Гетюк</t>
  </si>
  <si>
    <t>Натяжня 1-ф, натяжня 3-ф</t>
  </si>
  <si>
    <t>Натяжня 1-ф; натяжня 3-ф</t>
  </si>
  <si>
    <t>Натяжня 3-ф</t>
  </si>
  <si>
    <t>Немає лотів</t>
  </si>
  <si>
    <t>Нецінові критерії</t>
  </si>
  <si>
    <t>Номер договору</t>
  </si>
  <si>
    <t>Ні</t>
  </si>
  <si>
    <t>Одиниця виміру</t>
  </si>
  <si>
    <t>Оксана Сарапін</t>
  </si>
  <si>
    <t>Олива моторна</t>
  </si>
  <si>
    <t>Олива штіль</t>
  </si>
  <si>
    <t>Олива штіль, олива хускварна</t>
  </si>
  <si>
    <t>Омивач скла</t>
  </si>
  <si>
    <t>Опора двигуна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</si>
  <si>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</si>
  <si>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</si>
  <si>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</si>
  <si>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</si>
  <si>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</si>
  <si>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</si>
  <si>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ПРИВАТНЕ АКЦІОНЕРНЕ ТОВАРИСТВО "УКРАЇНСЬКА СТРАХОВА КОМПАНІЯ "КНЯЖА ВІЄННА ІНШУРАНС ГРУП"</t>
  </si>
  <si>
    <t>Пакети будівельні 160л (10шт)</t>
  </si>
  <si>
    <t>Пакети для сміття 35л чорні 30шт; Пакети для сміття 35л чорні 50шт; Пакети будівельні 240л 5 шт</t>
  </si>
  <si>
    <t>Папір ксероксний А4</t>
  </si>
  <si>
    <t>Папір нождачний</t>
  </si>
  <si>
    <t xml:space="preserve">Передплата періодичних друкованих видань
</t>
  </si>
  <si>
    <t>Перфоратор</t>
  </si>
  <si>
    <t>Пласмасові вироби</t>
  </si>
  <si>
    <t>Плитка керамічна Грес А100 30*30; Плитка OLIVIA GREY 25*40; Плитка Olivia Light Grey25*40</t>
  </si>
  <si>
    <t>Подушка амортизатора+підшипник; Ліхтар задній; Решітка радіатора</t>
  </si>
  <si>
    <t>Поліетиленові мішки та пакети для сміття</t>
  </si>
  <si>
    <t>Помпа</t>
  </si>
  <si>
    <t>Посилання на редукціон</t>
  </si>
  <si>
    <t>Послуги з благоустрою територій:вивезення вуличного змету з вулиць селища Стара Вижівка</t>
  </si>
  <si>
    <t>Послуги з озеленення та утримання зелених насаджень, а саме висадка квітів на клумбах в селищі Стара Вижівка</t>
  </si>
  <si>
    <t>Послуги з озеленення територій та утримання зелених насаджень, а саме косіння газонів по вулиці Незалежності, Володимирська, Лесі Українки, Соборності, проспекті Молодіжному, Ковельській та дитячому майданчику</t>
  </si>
  <si>
    <t>Послуги з озеленення територій та утримання зелених насаджень, а саме косіння газонів по вулиці Незалежності, Шевченка, проспекті Молодіжному, дитячому майданчику та обеліску Слави</t>
  </si>
  <si>
    <t>Послуги з підвищення кваліфікації(стажування) кухарів ЗЗСО на базі Кулінарного ХАБу ДПТНЗ "Камінь-Каширське ВПУ" з професії "Кухар" за програмою професійного навчання з професії "Кухар" за напрямом "Впровадження різноманітного, збалансованого та якісного харчування в закладах освіти"</t>
  </si>
  <si>
    <t>Послуги з ремонту і технічного обслуговування та /або ремонту автомобільного транспортного засобу(АС 0261СА ГАЗель Соболь 2023)</t>
  </si>
  <si>
    <t>Послуги з технічного обслуговування та/або ремонту автомобільного транспортного засобу(ZAZ A08 2023) чи його складових частин</t>
  </si>
  <si>
    <t>Послуги по благоустрою населених пунктів, а саме навантаження, вивезення сміття з території кладовища в селищі Стара Вижівка</t>
  </si>
  <si>
    <t>Послуги по знесенню аварійного дерева-берези по вулиці Польова в селищі Стара Вижівка</t>
  </si>
  <si>
    <t>Послуги по фарбуванню в'їзного знаку "Стара Вижівка"</t>
  </si>
  <si>
    <t>Поховальні та супутні послуги</t>
  </si>
  <si>
    <t>Прапори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</si>
  <si>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</si>
  <si>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</si>
  <si>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</si>
  <si>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</si>
  <si>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Провід</t>
  </si>
  <si>
    <t xml:space="preserve">Провід </t>
  </si>
  <si>
    <t>Провід, ПВС</t>
  </si>
  <si>
    <t>Продукція для чищення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</si>
  <si>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</si>
  <si>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</si>
  <si>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Піна Apen Gunfoam Pro 65 зима</t>
  </si>
  <si>
    <t>Піна монтажна</t>
  </si>
  <si>
    <t>Пістолет поливочний Bradas Есо метал</t>
  </si>
  <si>
    <t>РЕДЬКОВИЧ ОЛЕКСАНДР ПЕТРОВИЧ</t>
  </si>
  <si>
    <t>Рація DP4400Е UhF 403-527МГц</t>
  </si>
  <si>
    <t>Регенерація картриджа; заправка картриджа; Ремрнт принтера</t>
  </si>
  <si>
    <t>Ремонт монітора</t>
  </si>
  <si>
    <t>Ремонт принтера Epson, заправка картриджа, ремонт принтера Canon</t>
  </si>
  <si>
    <t>Ремонт принтера Epson; заправка картриджа; ремонт принтера Canon</t>
  </si>
  <si>
    <t>Ремонт принтера Samsung</t>
  </si>
  <si>
    <t>Розроблення проекту землеустрою щодо відведення земельної ділянки, що розташована за адресою:Волинська область, Ковельський район, селище Стара Вижівка, вул.Польова,1-Д</t>
  </si>
  <si>
    <t>Розроблення технічної документації щодо поділу та об'єднання земельних ділянок(поділ земельної ділянки), що розташована за адресою:Волинська область, Ковельський район, Старовижівська селищна рада</t>
  </si>
  <si>
    <t>Розчинник 646 4л</t>
  </si>
  <si>
    <t>Рукавиці 7 квітка (латекс)</t>
  </si>
  <si>
    <t>Рулетка 5м</t>
  </si>
  <si>
    <t>Ручка на планці 62м бронза; Свердло по металу Віст 1,5; Свердло по металу Віст 3мм; пензель плоский білий 102мм; мінівалик преміум під ручку 6мм 8*18*100мм; Граблі пластикові ; Кий дерев'яний бук 1,2м з різьбою ЕКО; пензель флейцевий тип англійський 3; викрутка тестер 190мм</t>
  </si>
  <si>
    <t>Рідина для гідросистеми VITALTECH ATF D III, 1 л</t>
  </si>
  <si>
    <t>Рідина для миття скла Чистолайн 750гр</t>
  </si>
  <si>
    <t>Річний план на</t>
  </si>
  <si>
    <t>СВП 1мм Nova; Кутовий проф.зовн.для плитки 9мм 2,5сірий</t>
  </si>
  <si>
    <t>СТАРОВИЖІВСЬКА СЕЛИЩНА РАДА</t>
  </si>
  <si>
    <t>СТАРОВИЖІВСЬКЕ ВИРОБНИЧЕ УПРАВЛІННЯ ЖИТЛОВО-КОМУНАЛЬНОГО ГОСПОДАРСТВА</t>
  </si>
  <si>
    <t>Сальник колінвала задній, набір прокладок</t>
  </si>
  <si>
    <t>Скотч двохстор.</t>
  </si>
  <si>
    <t>Скотч паперовий, піна монтажна</t>
  </si>
  <si>
    <t>Список державних закупівель</t>
  </si>
  <si>
    <t>Статус</t>
  </si>
  <si>
    <t>Статус договору</t>
  </si>
  <si>
    <t>Страхування ЗИЛ АС230Е</t>
  </si>
  <si>
    <t>Страхування транспортних засобів</t>
  </si>
  <si>
    <t>Строк поставки до:</t>
  </si>
  <si>
    <t>Строк поставки з:</t>
  </si>
  <si>
    <t>Стрічка скловолоконна</t>
  </si>
  <si>
    <t>Стрічка скловолоконна 75мм</t>
  </si>
  <si>
    <t>Сума гарантії</t>
  </si>
  <si>
    <t>Сума зниження, грн</t>
  </si>
  <si>
    <t>Сума укладеного договору</t>
  </si>
  <si>
    <t>ТАРАСЮК ОКСАНА ОЛЕКСАНДРІВНА</t>
  </si>
  <si>
    <t>ТИЩУК ОЛЕНА ВОЛОДИМИРІВНА</t>
  </si>
  <si>
    <t>ТОВАРИСТВО З ОБМЕЖЕНОЮ ВІДПОВІДАЛЬНІСТЮ "ПНТ УКРАЇНА"</t>
  </si>
  <si>
    <t>Так</t>
  </si>
  <si>
    <t>Термоусадка</t>
  </si>
  <si>
    <t>Технічне обслуговування і ремонт офісної техніки</t>
  </si>
  <si>
    <t>Тип процедури</t>
  </si>
  <si>
    <t>Трос 2-3мм</t>
  </si>
  <si>
    <t>Трос в силіконі, зажим троса</t>
  </si>
  <si>
    <t xml:space="preserve">Трос оцинкований 2,0 в ПВХ 3,0; Нитка для взуття капронова 375 </t>
  </si>
  <si>
    <t>Труба</t>
  </si>
  <si>
    <t>Труба ДСТУ 8936</t>
  </si>
  <si>
    <t xml:space="preserve">Труба ДСТУ 8936 ду 25 товщ.2,8мм 6м; Труба ДСТУ 8936 ду 32 товщ.2,8мм ; Труба ДСТУ 8936 ду 32 товщ.3,2мм </t>
  </si>
  <si>
    <t xml:space="preserve">Труба ППЕ питна (чорна) ф50*4,0мм; Муфта ППЕ ф50*1 1/2ВР; Коліно ППЕ ф50*2 ЗР </t>
  </si>
  <si>
    <t>Тяга стабілізатора, опора кульова, піввісь, гальмівні колодки передні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</si>
  <si>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</si>
  <si>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</si>
  <si>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</si>
  <si>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ІВЧИК ОКСАНА ПИЛИПІВНА</t>
  </si>
  <si>
    <t>ФОП ІВЧИК ОЛЕКСАНДР ЮРІЙОВИЧ</t>
  </si>
  <si>
    <t>ФОП ІВЧИК ПАВЛО ОЛЕКСАНДРОВИЧ</t>
  </si>
  <si>
    <t>ФОП БІРУК МАРІЯ ІВАНІВНА</t>
  </si>
  <si>
    <t>ФОП ВОЛОХ СЕРГІЙ СТЕПАНОВИЧ</t>
  </si>
  <si>
    <t>ФОП ВОРОБЕЦЬ МИКОЛА СТЕПАНОВИЧ</t>
  </si>
  <si>
    <t>ФОП МІРЧУК НІНА ІВАНІВНА</t>
  </si>
  <si>
    <t>ФОП ПРОКОПЧУК ВАЛЕНТИНА ПАВЛІВНА</t>
  </si>
  <si>
    <t>ФОП РИЖКО ІРИНА АНДРІЇВНА</t>
  </si>
  <si>
    <t>ФОП СИМОНЮК ВАЛЕНТИНА ОЛЕКСІЇВНА</t>
  </si>
  <si>
    <t>ФОП Сімчук Ольга Миколаївна</t>
  </si>
  <si>
    <t>ФОП ТАРАСЮК ОКСАНА ОЛЕКСАНДРІВНА</t>
  </si>
  <si>
    <t>ФОП ТИЩУК АНДРІЙ ВАСИЛЬОВИЧ</t>
  </si>
  <si>
    <t>ФОП ЦАЛАЙ ІРИНА ПЕТРІВНА</t>
  </si>
  <si>
    <t>ФОП ЧИКУН АЛЛА ІВАНІВНА</t>
  </si>
  <si>
    <t>ФОП ШЕВЧЕНКО ОЛЬГА АРКАДІЇВНА</t>
  </si>
  <si>
    <t>ФОП ШЛАПАЙ ПЕТРО ЛЕОНІДОВИЧ</t>
  </si>
  <si>
    <t>Фактичний переможець</t>
  </si>
  <si>
    <t>Фуга Gerecit CE 33 2кг №115 сірий цемент</t>
  </si>
  <si>
    <t>Фільтр масляний, фільтр повітряний</t>
  </si>
  <si>
    <t>ЦАЛАЙ ІРИНА ПЕТРІВНА</t>
  </si>
  <si>
    <t>Цемент</t>
  </si>
  <si>
    <t>Цемент Івано-Франківський 500/25кг</t>
  </si>
  <si>
    <t>Частини для сільськогосподарської техніки</t>
  </si>
  <si>
    <t>Шина 185/75R16C 104/102T RS01(Kapsen)</t>
  </si>
  <si>
    <t xml:space="preserve">Шланг 1/2 (15) фірат </t>
  </si>
  <si>
    <t>Шліфувальний папір</t>
  </si>
  <si>
    <t>Шпилька</t>
  </si>
  <si>
    <t>Шпуля до мотокоси штіль 46-2</t>
  </si>
  <si>
    <t>Штукатурка старт гіпс Мастер старт 5кг</t>
  </si>
  <si>
    <t>ЩЕРБАНЬ ОЛЬГА ОЛЕКСАНДРІВНА</t>
  </si>
  <si>
    <t>Щебінь</t>
  </si>
  <si>
    <t>Яворський Сергій Володимирович</t>
  </si>
  <si>
    <t>Якщо ви маєте пропозицію чи побажання щодо покращення цього звіту, напишіть нам, будь ласка:</t>
  </si>
  <si>
    <t>арматура 8мм</t>
  </si>
  <si>
    <t>арматура спускна однокнопкова; наповн. мех. пласт. з боковим підводом</t>
  </si>
  <si>
    <t>аукціон не передбачено</t>
  </si>
  <si>
    <t>блоки 200*120*600; цемент Івано-Франківський 500/50кг</t>
  </si>
  <si>
    <t>бокс монтаж.; клемна колодка; колодка</t>
  </si>
  <si>
    <t>болт з шестигранна гол. 10*30; гайка М10; болт з шестигранна гол. 6*25; гайка М6; гайка з кільцем М8; рим-гайка (кільце)</t>
  </si>
  <si>
    <t>болт з шестигранна; гайка М6</t>
  </si>
  <si>
    <t>букет квітів</t>
  </si>
  <si>
    <t>валик Преміум; валик ELITAKOLOR 25см ворс 18мм; пензель лак.; пензель лак. 70мм; пензель лак. 50мм; ручка для валика 8мм 250мм; макловиця  "міні" 50х150мм; мінівалик Преміум тип Міді під ручку 6мм; мінівалик Фаворит 15/100мм; мінівалик  Мультиколор  Міді під ручку 6мм; шпательна лопатка 100мм; шпатель нерж. 600мм; мінівалик Велюр під ручку 6мм ; кюветка для валика 310х340мм</t>
  </si>
  <si>
    <t>вапняна паста 4кг</t>
  </si>
  <si>
    <t>газонокосарка бензинова</t>
  </si>
  <si>
    <t>диск алмазний ; диск по металу</t>
  </si>
  <si>
    <t>дюбель розпірний (пустий); саморіз по мет. з прес-шайбою; гайка М5; саморіз по мет. з прес-шайбою з буром; саморіз з буром; саморіз по мет. з прес-шайбою з буром</t>
  </si>
  <si>
    <t>жилка для тримера  15м 3мм</t>
  </si>
  <si>
    <t>завершено</t>
  </si>
  <si>
    <t>зажим; дюбель</t>
  </si>
  <si>
    <t>замок 50мм навісний; серцевина 5кл 60мм</t>
  </si>
  <si>
    <t xml:space="preserve">замок запалювання </t>
  </si>
  <si>
    <t xml:space="preserve">заправка картриджа 151а; заправка картриджа CF259х; заправка картриджа ; ремонт принтера кенон; заправка картриджа </t>
  </si>
  <si>
    <t>кабель-канал</t>
  </si>
  <si>
    <t>клей плит.</t>
  </si>
  <si>
    <t xml:space="preserve">колодки гальмівні задні; ремкомплект супорта ; поршень супорта заднього; трос ручника задній ; трос ручника задній; втулка стабілізатора переднього ; диск гальмівний задній ; шрус зовнішній ; ролик бічних дверей верхній ; ролик бічних дверей середній ; ролик бічних дверей нижній </t>
  </si>
  <si>
    <t>комплект</t>
  </si>
  <si>
    <t>конектор Ritar RJ45 PREMIUM; комутатор мережевий Netis ST3108S</t>
  </si>
  <si>
    <t>коробка розподільча; колодка ; вилка кутова</t>
  </si>
  <si>
    <t>кутник 20мм; кутник 50мм</t>
  </si>
  <si>
    <t>кілька позицій</t>
  </si>
  <si>
    <t>лак</t>
  </si>
  <si>
    <t>лампа</t>
  </si>
  <si>
    <t>ланцюг штіль</t>
  </si>
  <si>
    <t>літр</t>
  </si>
  <si>
    <t>метр</t>
  </si>
  <si>
    <t>натяжня 3-ф</t>
  </si>
  <si>
    <t>не указано</t>
  </si>
  <si>
    <t>олива моторна</t>
  </si>
  <si>
    <t>опора двигуна</t>
  </si>
  <si>
    <t>папір нождачний 80; папір нождачний 100</t>
  </si>
  <si>
    <t>пачка</t>
  </si>
  <si>
    <t>пензель; валик малярний; граблі</t>
  </si>
  <si>
    <t>перфоратор бочковий Dnipro-M BH-30; перфоратор прямий Dnipro-M RH-100Q; перфоратор бочковий Dnipro-M BH-200</t>
  </si>
  <si>
    <t>погонний метр</t>
  </si>
  <si>
    <t>послуга</t>
  </si>
  <si>
    <t>провід ; ПВС 2х1,5мм</t>
  </si>
  <si>
    <t>провід ПВС; провід АВВГ; провід ВВГ</t>
  </si>
  <si>
    <t>провід СІПнг 4х25мм</t>
  </si>
  <si>
    <t>підписано</t>
  </si>
  <si>
    <t>підшипник маточини задньої ; опора кульова; сайленблок балки; сайленблок важеля переднього передній; сайленблок важеля переднього ззаду; болт колісний; шайба під форсунку</t>
  </si>
  <si>
    <t>піна монтажна</t>
  </si>
  <si>
    <t>розріджувач для фарб 1л</t>
  </si>
  <si>
    <t>рідина для миття скла Чистолайн 750гр</t>
  </si>
  <si>
    <t>сальник колінвала задній; набір прокладок</t>
  </si>
  <si>
    <t xml:space="preserve">скотч двохстор. </t>
  </si>
  <si>
    <t>скотч паперовий ; піна монтажна</t>
  </si>
  <si>
    <t>термоусадка</t>
  </si>
  <si>
    <t>тонна</t>
  </si>
  <si>
    <t>трос 2-3мм</t>
  </si>
  <si>
    <t>трос в силіконі; зажим троса</t>
  </si>
  <si>
    <t>трос оцинкований 2.0 в ПВХ; блок одинарний 7*20; зажим для троса обжимний 2мм; трос оцинкований 3мм; зажим для троса обжимний 3мм</t>
  </si>
  <si>
    <t>трос оцинкований 3мм</t>
  </si>
  <si>
    <t>труба</t>
  </si>
  <si>
    <t>труба ДСТУ 8936 ду 32 товщ. 2.8мм; труба ДСТУ 8936 ду 25 товщ. 2.8мм; профтруба 40*20</t>
  </si>
  <si>
    <t>тяга стабілізатора; опора кульова ; піввісь; гальмівні колодки передні</t>
  </si>
  <si>
    <t>фільтр масляний ; фільтр повітряний</t>
  </si>
  <si>
    <t xml:space="preserve">цемент </t>
  </si>
  <si>
    <t>черенок до лопати; лопата совкова</t>
  </si>
  <si>
    <t>шліфувальний папір</t>
  </si>
  <si>
    <t>шпилька</t>
  </si>
  <si>
    <t>штука</t>
  </si>
  <si>
    <t>щебінь</t>
  </si>
  <si>
    <t>№</t>
  </si>
</sst>
</file>

<file path=xl/styles.xml><?xml version="1.0" encoding="utf-8"?>
<styleSheet xmlns="http://schemas.openxmlformats.org/spreadsheetml/2006/main">
  <numFmts count="3">
    <numFmt numFmtId="165" formatCode="yyyy-mm-dd"/>
    <numFmt numFmtId="166" formatCode="dd.mm.yyyy"/>
    <numFmt numFmtId="167" formatCode="dd.mm.yyyy hh:mm"/>
  </numFmts>
  <fonts count="4">
    <font>
      <sz val="11"/>
      <color theme="1"/>
      <name val="Calibri"/>
      <family val="2"/>
      <scheme val="minor"/>
    </font>
    <font>
      <sz val="10.0"/>
      <color rgb="00000000"/>
      <name val="Arial"/>
      <family val="2"/>
    </font>
    <font>
      <sz val="10.0"/>
      <color rgb="0000FF"/>
      <name val="Arial"/>
      <family val="2"/>
    </font>
    <font>
      <sz val="10.0"/>
      <color rgb="FFFFFF"/>
      <name val="Arial"/>
      <family val="2"/>
      <b/>
    </font>
  </fonts>
  <fills count="3">
    <fill>
      <patternFill patternType="none"/>
    </fill>
    <fill>
      <patternFill patternType="gray125"/>
    </fill>
    <fill>
      <patternFill patternType="solid">
        <fgColor rgb="008000"/>
      </patternFill>
    </fill>
  </fills>
  <borders count="2">
    <border>
      <left/>
      <right/>
      <top/>
      <bottom/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</borders>
  <cellStyleXfs count="1">
    <xf numFmtId="0" fontId="0" fillId="0" borderId="0"/>
  </cellStyleXfs>
  <cellXfs count="10">
    <xf numFmtId="0" fontId="0" fillId="0" xfId="0" borderId="0"/>
    <xf numFmtId="0" fontId="1" fillId="0" xfId="0" borderId="0" applyFont="1"/>
    <xf numFmtId="0" fontId="2" fillId="0" xfId="0" borderId="0" applyFont="1"/>
    <xf numFmtId="0" fontId="3" fillId="2" xfId="0" borderId="1" applyFont="1" applyBorder="1" applyFill="1" applyAlignment="1">
      <alignment horizontal="center" wrapText="1"/>
    </xf>
    <xf numFmtId="1" fontId="1" fillId="0" xfId="0" borderId="0" applyFont="1" applyNumberFormat="1"/>
    <xf numFmtId="165" fontId="0" fillId="0" xfId="0" borderId="0" applyNumberFormat="1"/>
    <xf numFmtId="166" fontId="1" fillId="0" xfId="0" borderId="0" applyFont="1" applyNumberFormat="1"/>
    <xf numFmtId="4" fontId="1" fillId="0" xfId="0" borderId="0" applyFont="1" applyNumberFormat="1"/>
    <xf numFmtId="167" fontId="1" fillId="0" xfId="0" borderId="0" applyFont="1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ns0:Relationships xmlns:ns0="http://schemas.openxmlformats.org/package/2006/relationships">
  <ns0:Relationship Id="rId1" Target="worksheets/sheet1.xml" Type="http://schemas.openxmlformats.org/officeDocument/2006/relationships/worksheet"/>
  <ns0:Relationship Id="rId2" Target="sharedStrings.xml" Type="http://schemas.openxmlformats.org/officeDocument/2006/relationships/sharedStrings"/>
  <ns0:Relationship Id="rId3" Target="styles.xml" Type="http://schemas.openxmlformats.org/officeDocument/2006/relationships/styles"/>
  <ns0:Relationship Id="rId4" Target="theme/theme1.xml" Type="http://schemas.openxmlformats.org/officeDocument/2006/relationships/theme"/>
</ns0: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ns0:Relationships xmlns:ns0="http://schemas.openxmlformats.org/package/2006/relationships">
  <ns0:Relationship Id="rId1" Type="http://schemas.openxmlformats.org/officeDocument/2006/relationships/hyperlink" Target="mailto:report-feedback@zakupivli.pro" TargetMode="External"/>
  <ns0:Relationship Id="rId2" Type="http://schemas.openxmlformats.org/officeDocument/2006/relationships/hyperlink" Target="https://my.zakupivli.pro/remote/dispatcher/state_purchase_view/60429017" TargetMode="External"/>
  <ns0:Relationship Id="rId3" Type="http://schemas.openxmlformats.org/officeDocument/2006/relationships/hyperlink" Target="https://my.zakupivli.pro/remote/dispatcher/state_purchase_view/60428746" TargetMode="External"/>
  <ns0:Relationship Id="rId4" Type="http://schemas.openxmlformats.org/officeDocument/2006/relationships/hyperlink" Target="https://my.zakupivli.pro/remote/dispatcher/state_purchase_view/60428395" TargetMode="External"/>
  <ns0:Relationship Id="rId5" Type="http://schemas.openxmlformats.org/officeDocument/2006/relationships/hyperlink" Target="https://my.zakupivli.pro/remote/dispatcher/state_purchase_view/60427637" TargetMode="External"/>
  <ns0:Relationship Id="rId6" Type="http://schemas.openxmlformats.org/officeDocument/2006/relationships/hyperlink" Target="https://my.zakupivli.pro/remote/dispatcher/state_purchase_view/60417345" TargetMode="External"/>
  <ns0:Relationship Id="rId7" Type="http://schemas.openxmlformats.org/officeDocument/2006/relationships/hyperlink" Target="https://my.zakupivli.pro/remote/dispatcher/state_purchase_view/60415830" TargetMode="External"/>
  <ns0:Relationship Id="rId8" Type="http://schemas.openxmlformats.org/officeDocument/2006/relationships/hyperlink" Target="https://my.zakupivli.pro/remote/dispatcher/state_purchase_view/60415331" TargetMode="External"/>
  <ns0:Relationship Id="rId9" Type="http://schemas.openxmlformats.org/officeDocument/2006/relationships/hyperlink" Target="https://my.zakupivli.pro/remote/dispatcher/state_purchase_view/60414843" TargetMode="External"/>
  <ns0:Relationship Id="rId10" Type="http://schemas.openxmlformats.org/officeDocument/2006/relationships/hyperlink" Target="https://my.zakupivli.pro/remote/dispatcher/state_purchase_view/60411406" TargetMode="External"/>
  <ns0:Relationship Id="rId11" Type="http://schemas.openxmlformats.org/officeDocument/2006/relationships/hyperlink" Target="https://my.zakupivli.pro/remote/dispatcher/state_purchase_view/60410758" TargetMode="External"/>
  <ns0:Relationship Id="rId12" Type="http://schemas.openxmlformats.org/officeDocument/2006/relationships/hyperlink" Target="https://my.zakupivli.pro/remote/dispatcher/state_purchase_view/60410147" TargetMode="External"/>
  <ns0:Relationship Id="rId13" Type="http://schemas.openxmlformats.org/officeDocument/2006/relationships/hyperlink" Target="https://my.zakupivli.pro/remote/dispatcher/state_purchase_view/60409439" TargetMode="External"/>
  <ns0:Relationship Id="rId14" Type="http://schemas.openxmlformats.org/officeDocument/2006/relationships/hyperlink" Target="https://my.zakupivli.pro/remote/dispatcher/state_purchase_view/60401632" TargetMode="External"/>
  <ns0:Relationship Id="rId15" Type="http://schemas.openxmlformats.org/officeDocument/2006/relationships/hyperlink" Target="https://my.zakupivli.pro/remote/dispatcher/state_purchase_view/60400877" TargetMode="External"/>
  <ns0:Relationship Id="rId16" Type="http://schemas.openxmlformats.org/officeDocument/2006/relationships/hyperlink" Target="https://my.zakupivli.pro/remote/dispatcher/state_purchase_view/60393907" TargetMode="External"/>
  <ns0:Relationship Id="rId17" Type="http://schemas.openxmlformats.org/officeDocument/2006/relationships/hyperlink" Target="https://my.zakupivli.pro/remote/dispatcher/state_purchase_view/60393474" TargetMode="External"/>
  <ns0:Relationship Id="rId18" Type="http://schemas.openxmlformats.org/officeDocument/2006/relationships/hyperlink" Target="https://my.zakupivli.pro/remote/dispatcher/state_purchase_view/60392474" TargetMode="External"/>
  <ns0:Relationship Id="rId19" Type="http://schemas.openxmlformats.org/officeDocument/2006/relationships/hyperlink" Target="https://my.zakupivli.pro/remote/dispatcher/state_purchase_view/60391506" TargetMode="External"/>
  <ns0:Relationship Id="rId20" Type="http://schemas.openxmlformats.org/officeDocument/2006/relationships/hyperlink" Target="https://my.zakupivli.pro/remote/dispatcher/state_purchase_view/60390585" TargetMode="External"/>
  <ns0:Relationship Id="rId21" Type="http://schemas.openxmlformats.org/officeDocument/2006/relationships/hyperlink" Target="https://my.zakupivli.pro/remote/dispatcher/state_purchase_view/60379369" TargetMode="External"/>
  <ns0:Relationship Id="rId22" Type="http://schemas.openxmlformats.org/officeDocument/2006/relationships/hyperlink" Target="https://my.zakupivli.pro/remote/dispatcher/state_purchase_view/60378918" TargetMode="External"/>
  <ns0:Relationship Id="rId23" Type="http://schemas.openxmlformats.org/officeDocument/2006/relationships/hyperlink" Target="https://my.zakupivli.pro/remote/dispatcher/state_purchase_view/60378283" TargetMode="External"/>
  <ns0:Relationship Id="rId24" Type="http://schemas.openxmlformats.org/officeDocument/2006/relationships/hyperlink" Target="https://my.zakupivli.pro/remote/dispatcher/state_purchase_view/60366285" TargetMode="External"/>
  <ns0:Relationship Id="rId25" Type="http://schemas.openxmlformats.org/officeDocument/2006/relationships/hyperlink" Target="https://my.zakupivli.pro/remote/dispatcher/state_purchase_view/60365795" TargetMode="External"/>
  <ns0:Relationship Id="rId26" Type="http://schemas.openxmlformats.org/officeDocument/2006/relationships/hyperlink" Target="https://my.zakupivli.pro/remote/dispatcher/state_purchase_view/60359826" TargetMode="External"/>
  <ns0:Relationship Id="rId27" Type="http://schemas.openxmlformats.org/officeDocument/2006/relationships/hyperlink" Target="https://my.zakupivli.pro/remote/dispatcher/state_purchase_view/60357786" TargetMode="External"/>
  <ns0:Relationship Id="rId28" Type="http://schemas.openxmlformats.org/officeDocument/2006/relationships/hyperlink" Target="https://my.zakupivli.pro/remote/dispatcher/state_purchase_view/60342017" TargetMode="External"/>
  <ns0:Relationship Id="rId29" Type="http://schemas.openxmlformats.org/officeDocument/2006/relationships/hyperlink" Target="https://my.zakupivli.pro/remote/dispatcher/state_purchase_view/60337405" TargetMode="External"/>
  <ns0:Relationship Id="rId30" Type="http://schemas.openxmlformats.org/officeDocument/2006/relationships/hyperlink" Target="https://my.zakupivli.pro/remote/dispatcher/state_purchase_view/60336898" TargetMode="External"/>
  <ns0:Relationship Id="rId31" Type="http://schemas.openxmlformats.org/officeDocument/2006/relationships/hyperlink" Target="https://my.zakupivli.pro/remote/dispatcher/state_purchase_view/60334709" TargetMode="External"/>
  <ns0:Relationship Id="rId32" Type="http://schemas.openxmlformats.org/officeDocument/2006/relationships/hyperlink" Target="https://my.zakupivli.pro/remote/dispatcher/state_purchase_view/60334000" TargetMode="External"/>
  <ns0:Relationship Id="rId33" Type="http://schemas.openxmlformats.org/officeDocument/2006/relationships/hyperlink" Target="https://my.zakupivli.pro/remote/dispatcher/state_purchase_view/60330795" TargetMode="External"/>
  <ns0:Relationship Id="rId34" Type="http://schemas.openxmlformats.org/officeDocument/2006/relationships/hyperlink" Target="https://my.zakupivli.pro/remote/dispatcher/state_purchase_view/60312694" TargetMode="External"/>
  <ns0:Relationship Id="rId35" Type="http://schemas.openxmlformats.org/officeDocument/2006/relationships/hyperlink" Target="https://my.zakupivli.pro/remote/dispatcher/state_purchase_view/60311509" TargetMode="External"/>
  <ns0:Relationship Id="rId36" Type="http://schemas.openxmlformats.org/officeDocument/2006/relationships/hyperlink" Target="https://my.zakupivli.pro/remote/dispatcher/state_purchase_view/60305716" TargetMode="External"/>
  <ns0:Relationship Id="rId37" Type="http://schemas.openxmlformats.org/officeDocument/2006/relationships/hyperlink" Target="https://my.zakupivli.pro/remote/dispatcher/state_purchase_view/60303101" TargetMode="External"/>
  <ns0:Relationship Id="rId38" Type="http://schemas.openxmlformats.org/officeDocument/2006/relationships/hyperlink" Target="https://my.zakupivli.pro/remote/dispatcher/state_purchase_view/60302336" TargetMode="External"/>
  <ns0:Relationship Id="rId39" Type="http://schemas.openxmlformats.org/officeDocument/2006/relationships/hyperlink" Target="https://my.zakupivli.pro/remote/dispatcher/state_purchase_view/60300487" TargetMode="External"/>
  <ns0:Relationship Id="rId40" Type="http://schemas.openxmlformats.org/officeDocument/2006/relationships/hyperlink" Target="https://my.zakupivli.pro/remote/dispatcher/state_purchase_view/60298508" TargetMode="External"/>
  <ns0:Relationship Id="rId41" Type="http://schemas.openxmlformats.org/officeDocument/2006/relationships/hyperlink" Target="https://my.zakupivli.pro/remote/dispatcher/state_purchase_view/60298062" TargetMode="External"/>
  <ns0:Relationship Id="rId42" Type="http://schemas.openxmlformats.org/officeDocument/2006/relationships/hyperlink" Target="https://my.zakupivli.pro/remote/dispatcher/state_purchase_view/60286314" TargetMode="External"/>
  <ns0:Relationship Id="rId43" Type="http://schemas.openxmlformats.org/officeDocument/2006/relationships/hyperlink" Target="https://my.zakupivli.pro/remote/dispatcher/state_purchase_view/60286095" TargetMode="External"/>
  <ns0:Relationship Id="rId44" Type="http://schemas.openxmlformats.org/officeDocument/2006/relationships/hyperlink" Target="https://my.zakupivli.pro/remote/dispatcher/state_purchase_view/60285522" TargetMode="External"/>
  <ns0:Relationship Id="rId45" Type="http://schemas.openxmlformats.org/officeDocument/2006/relationships/hyperlink" Target="https://my.zakupivli.pro/remote/dispatcher/state_purchase_view/60278390" TargetMode="External"/>
  <ns0:Relationship Id="rId46" Type="http://schemas.openxmlformats.org/officeDocument/2006/relationships/hyperlink" Target="https://my.zakupivli.pro/remote/dispatcher/state_purchase_view/60273976" TargetMode="External"/>
  <ns0:Relationship Id="rId47" Type="http://schemas.openxmlformats.org/officeDocument/2006/relationships/hyperlink" Target="https://my.zakupivli.pro/remote/dispatcher/state_purchase_view/60268999" TargetMode="External"/>
  <ns0:Relationship Id="rId48" Type="http://schemas.openxmlformats.org/officeDocument/2006/relationships/hyperlink" Target="https://my.zakupivli.pro/remote/dispatcher/state_purchase_view/60268424" TargetMode="External"/>
  <ns0:Relationship Id="rId49" Type="http://schemas.openxmlformats.org/officeDocument/2006/relationships/hyperlink" Target="https://my.zakupivli.pro/remote/dispatcher/state_purchase_view/60268050" TargetMode="External"/>
  <ns0:Relationship Id="rId50" Type="http://schemas.openxmlformats.org/officeDocument/2006/relationships/hyperlink" Target="https://my.zakupivli.pro/remote/dispatcher/state_purchase_view/60265988" TargetMode="External"/>
  <ns0:Relationship Id="rId51" Type="http://schemas.openxmlformats.org/officeDocument/2006/relationships/hyperlink" Target="https://my.zakupivli.pro/remote/dispatcher/state_purchase_view/60264945" TargetMode="External"/>
  <ns0:Relationship Id="rId52" Type="http://schemas.openxmlformats.org/officeDocument/2006/relationships/hyperlink" Target="https://my.zakupivli.pro/remote/dispatcher/state_purchase_view/60238473" TargetMode="External"/>
  <ns0:Relationship Id="rId53" Type="http://schemas.openxmlformats.org/officeDocument/2006/relationships/hyperlink" Target="https://my.zakupivli.pro/remote/dispatcher/state_purchase_view/60235906" TargetMode="External"/>
  <ns0:Relationship Id="rId54" Type="http://schemas.openxmlformats.org/officeDocument/2006/relationships/hyperlink" Target="https://my.zakupivli.pro/remote/dispatcher/state_purchase_view/60234993" TargetMode="External"/>
  <ns0:Relationship Id="rId55" Type="http://schemas.openxmlformats.org/officeDocument/2006/relationships/hyperlink" Target="https://my.zakupivli.pro/remote/dispatcher/state_purchase_view/60234402" TargetMode="External"/>
  <ns0:Relationship Id="rId56" Type="http://schemas.openxmlformats.org/officeDocument/2006/relationships/hyperlink" Target="https://my.zakupivli.pro/remote/dispatcher/state_purchase_view/60233902" TargetMode="External"/>
  <ns0:Relationship Id="rId57" Type="http://schemas.openxmlformats.org/officeDocument/2006/relationships/hyperlink" Target="https://my.zakupivli.pro/remote/dispatcher/state_purchase_view/60228924" TargetMode="External"/>
  <ns0:Relationship Id="rId58" Type="http://schemas.openxmlformats.org/officeDocument/2006/relationships/hyperlink" Target="https://my.zakupivli.pro/remote/dispatcher/state_purchase_view/60228643" TargetMode="External"/>
  <ns0:Relationship Id="rId59" Type="http://schemas.openxmlformats.org/officeDocument/2006/relationships/hyperlink" Target="https://my.zakupivli.pro/remote/dispatcher/state_purchase_view/60228094" TargetMode="External"/>
  <ns0:Relationship Id="rId60" Type="http://schemas.openxmlformats.org/officeDocument/2006/relationships/hyperlink" Target="https://my.zakupivli.pro/remote/dispatcher/state_purchase_view/60213764" TargetMode="External"/>
  <ns0:Relationship Id="rId61" Type="http://schemas.openxmlformats.org/officeDocument/2006/relationships/hyperlink" Target="https://my.zakupivli.pro/remote/dispatcher/state_purchase_view/60213727" TargetMode="External"/>
  <ns0:Relationship Id="rId62" Type="http://schemas.openxmlformats.org/officeDocument/2006/relationships/hyperlink" Target="https://my.zakupivli.pro/remote/dispatcher/state_purchase_view/60212875" TargetMode="External"/>
  <ns0:Relationship Id="rId63" Type="http://schemas.openxmlformats.org/officeDocument/2006/relationships/hyperlink" Target="https://my.zakupivli.pro/remote/dispatcher/state_purchase_view/60212870" TargetMode="External"/>
  <ns0:Relationship Id="rId64" Type="http://schemas.openxmlformats.org/officeDocument/2006/relationships/hyperlink" Target="https://my.zakupivli.pro/remote/dispatcher/state_purchase_view/60209778" TargetMode="External"/>
  <ns0:Relationship Id="rId65" Type="http://schemas.openxmlformats.org/officeDocument/2006/relationships/hyperlink" Target="https://my.zakupivli.pro/remote/dispatcher/state_purchase_view/60208845" TargetMode="External"/>
  <ns0:Relationship Id="rId66" Type="http://schemas.openxmlformats.org/officeDocument/2006/relationships/hyperlink" Target="https://my.zakupivli.pro/remote/dispatcher/state_purchase_view/60208244" TargetMode="External"/>
  <ns0:Relationship Id="rId67" Type="http://schemas.openxmlformats.org/officeDocument/2006/relationships/hyperlink" Target="https://my.zakupivli.pro/remote/dispatcher/state_purchase_view/60203876" TargetMode="External"/>
  <ns0:Relationship Id="rId68" Type="http://schemas.openxmlformats.org/officeDocument/2006/relationships/hyperlink" Target="https://my.zakupivli.pro/remote/dispatcher/state_purchase_view/60203649" TargetMode="External"/>
  <ns0:Relationship Id="rId69" Type="http://schemas.openxmlformats.org/officeDocument/2006/relationships/hyperlink" Target="https://my.zakupivli.pro/remote/dispatcher/state_purchase_view/60203178" TargetMode="External"/>
  <ns0:Relationship Id="rId70" Type="http://schemas.openxmlformats.org/officeDocument/2006/relationships/hyperlink" Target="https://my.zakupivli.pro/remote/dispatcher/state_purchase_view/60202839" TargetMode="External"/>
  <ns0:Relationship Id="rId71" Type="http://schemas.openxmlformats.org/officeDocument/2006/relationships/hyperlink" Target="https://my.zakupivli.pro/remote/dispatcher/state_purchase_view/60192881" TargetMode="External"/>
  <ns0:Relationship Id="rId72" Type="http://schemas.openxmlformats.org/officeDocument/2006/relationships/hyperlink" Target="https://my.zakupivli.pro/remote/dispatcher/state_purchase_view/60191749" TargetMode="External"/>
  <ns0:Relationship Id="rId73" Type="http://schemas.openxmlformats.org/officeDocument/2006/relationships/hyperlink" Target="https://my.zakupivli.pro/remote/dispatcher/state_purchase_view/60190134" TargetMode="External"/>
  <ns0:Relationship Id="rId74" Type="http://schemas.openxmlformats.org/officeDocument/2006/relationships/hyperlink" Target="https://my.zakupivli.pro/remote/dispatcher/state_purchase_view/60189653" TargetMode="External"/>
  <ns0:Relationship Id="rId75" Type="http://schemas.openxmlformats.org/officeDocument/2006/relationships/hyperlink" Target="https://my.zakupivli.pro/remote/dispatcher/state_purchase_view/60188722" TargetMode="External"/>
  <ns0:Relationship Id="rId76" Type="http://schemas.openxmlformats.org/officeDocument/2006/relationships/hyperlink" Target="https://my.zakupivli.pro/remote/dispatcher/state_purchase_view/60186714" TargetMode="External"/>
  <ns0:Relationship Id="rId77" Type="http://schemas.openxmlformats.org/officeDocument/2006/relationships/hyperlink" Target="https://my.zakupivli.pro/remote/dispatcher/state_purchase_view/60181833" TargetMode="External"/>
  <ns0:Relationship Id="rId78" Type="http://schemas.openxmlformats.org/officeDocument/2006/relationships/hyperlink" Target="https://my.zakupivli.pro/remote/dispatcher/state_purchase_view/60181453" TargetMode="External"/>
  <ns0:Relationship Id="rId79" Type="http://schemas.openxmlformats.org/officeDocument/2006/relationships/hyperlink" Target="https://my.zakupivli.pro/remote/dispatcher/state_purchase_view/60181032" TargetMode="External"/>
  <ns0:Relationship Id="rId80" Type="http://schemas.openxmlformats.org/officeDocument/2006/relationships/hyperlink" Target="https://my.zakupivli.pro/remote/dispatcher/state_purchase_view/60179922" TargetMode="External"/>
  <ns0:Relationship Id="rId81" Type="http://schemas.openxmlformats.org/officeDocument/2006/relationships/hyperlink" Target="https://my.zakupivli.pro/remote/dispatcher/state_purchase_view/60179330" TargetMode="External"/>
  <ns0:Relationship Id="rId82" Type="http://schemas.openxmlformats.org/officeDocument/2006/relationships/hyperlink" Target="https://my.zakupivli.pro/remote/dispatcher/state_purchase_view/60178416" TargetMode="External"/>
  <ns0:Relationship Id="rId83" Type="http://schemas.openxmlformats.org/officeDocument/2006/relationships/hyperlink" Target="https://my.zakupivli.pro/remote/dispatcher/state_purchase_view/60177392" TargetMode="External"/>
  <ns0:Relationship Id="rId84" Type="http://schemas.openxmlformats.org/officeDocument/2006/relationships/hyperlink" Target="https://my.zakupivli.pro/remote/dispatcher/state_purchase_view/60163469" TargetMode="External"/>
  <ns0:Relationship Id="rId85" Type="http://schemas.openxmlformats.org/officeDocument/2006/relationships/hyperlink" Target="https://my.zakupivli.pro/remote/dispatcher/state_purchase_view/60162942" TargetMode="External"/>
  <ns0:Relationship Id="rId86" Type="http://schemas.openxmlformats.org/officeDocument/2006/relationships/hyperlink" Target="https://my.zakupivli.pro/remote/dispatcher/state_purchase_view/60162377" TargetMode="External"/>
  <ns0:Relationship Id="rId87" Type="http://schemas.openxmlformats.org/officeDocument/2006/relationships/hyperlink" Target="https://my.zakupivli.pro/remote/dispatcher/state_purchase_view/60158732" TargetMode="External"/>
  <ns0:Relationship Id="rId88" Type="http://schemas.openxmlformats.org/officeDocument/2006/relationships/hyperlink" Target="https://my.zakupivli.pro/remote/dispatcher/state_purchase_view/60157765" TargetMode="External"/>
  <ns0:Relationship Id="rId89" Type="http://schemas.openxmlformats.org/officeDocument/2006/relationships/hyperlink" Target="https://my.zakupivli.pro/remote/dispatcher/state_purchase_view/60154871" TargetMode="External"/>
  <ns0:Relationship Id="rId90" Type="http://schemas.openxmlformats.org/officeDocument/2006/relationships/hyperlink" Target="https://my.zakupivli.pro/remote/dispatcher/state_purchase_view/60147204" TargetMode="External"/>
  <ns0:Relationship Id="rId91" Type="http://schemas.openxmlformats.org/officeDocument/2006/relationships/hyperlink" Target="https://my.zakupivli.pro/remote/dispatcher/state_purchase_view/60146514" TargetMode="External"/>
  <ns0:Relationship Id="rId92" Type="http://schemas.openxmlformats.org/officeDocument/2006/relationships/hyperlink" Target="https://my.zakupivli.pro/remote/dispatcher/state_purchase_view/60146141" TargetMode="External"/>
  <ns0:Relationship Id="rId93" Type="http://schemas.openxmlformats.org/officeDocument/2006/relationships/hyperlink" Target="https://my.zakupivli.pro/remote/dispatcher/state_purchase_view/60142559" TargetMode="External"/>
  <ns0:Relationship Id="rId94" Type="http://schemas.openxmlformats.org/officeDocument/2006/relationships/hyperlink" Target="https://my.zakupivli.pro/remote/dispatcher/state_purchase_view/60140764" TargetMode="External"/>
  <ns0:Relationship Id="rId95" Type="http://schemas.openxmlformats.org/officeDocument/2006/relationships/hyperlink" Target="https://my.zakupivli.pro/remote/dispatcher/state_purchase_view/60134866" TargetMode="External"/>
  <ns0:Relationship Id="rId96" Type="http://schemas.openxmlformats.org/officeDocument/2006/relationships/hyperlink" Target="https://my.zakupivli.pro/remote/dispatcher/state_purchase_view/60124454" TargetMode="External"/>
  <ns0:Relationship Id="rId97" Type="http://schemas.openxmlformats.org/officeDocument/2006/relationships/hyperlink" Target="https://my.zakupivli.pro/remote/dispatcher/state_purchase_view/60123745" TargetMode="External"/>
  <ns0:Relationship Id="rId98" Type="http://schemas.openxmlformats.org/officeDocument/2006/relationships/hyperlink" Target="https://my.zakupivli.pro/remote/dispatcher/state_purchase_view/60116058" TargetMode="External"/>
  <ns0:Relationship Id="rId99" Type="http://schemas.openxmlformats.org/officeDocument/2006/relationships/hyperlink" Target="https://my.zakupivli.pro/remote/dispatcher/state_purchase_view/60115660" TargetMode="External"/>
  <ns0:Relationship Id="rId100" Type="http://schemas.openxmlformats.org/officeDocument/2006/relationships/hyperlink" Target="https://my.zakupivli.pro/remote/dispatcher/state_purchase_view/60114850" TargetMode="External"/>
  <ns0:Relationship Id="rId101" Type="http://schemas.openxmlformats.org/officeDocument/2006/relationships/hyperlink" Target="https://my.zakupivli.pro/remote/dispatcher/state_purchase_view/60114805" TargetMode="External"/>
  <ns0:Relationship Id="rId102" Type="http://schemas.openxmlformats.org/officeDocument/2006/relationships/hyperlink" Target="https://my.zakupivli.pro/remote/dispatcher/state_purchase_view/60113282" TargetMode="External"/>
  <ns0:Relationship Id="rId103" Type="http://schemas.openxmlformats.org/officeDocument/2006/relationships/hyperlink" Target="https://my.zakupivli.pro/remote/dispatcher/state_purchase_view/60113059" TargetMode="External"/>
  <ns0:Relationship Id="rId104" Type="http://schemas.openxmlformats.org/officeDocument/2006/relationships/hyperlink" Target="https://my.zakupivli.pro/remote/dispatcher/state_purchase_view/60112080" TargetMode="External"/>
  <ns0:Relationship Id="rId105" Type="http://schemas.openxmlformats.org/officeDocument/2006/relationships/hyperlink" Target="https://my.zakupivli.pro/remote/dispatcher/state_purchase_view/60111165" TargetMode="External"/>
  <ns0:Relationship Id="rId106" Type="http://schemas.openxmlformats.org/officeDocument/2006/relationships/hyperlink" Target="https://my.zakupivli.pro/remote/dispatcher/state_purchase_view/60110630" TargetMode="External"/>
  <ns0:Relationship Id="rId107" Type="http://schemas.openxmlformats.org/officeDocument/2006/relationships/hyperlink" Target="https://my.zakupivli.pro/remote/dispatcher/state_purchase_view/60109700" TargetMode="External"/>
  <ns0:Relationship Id="rId108" Type="http://schemas.openxmlformats.org/officeDocument/2006/relationships/hyperlink" Target="https://my.zakupivli.pro/remote/dispatcher/state_purchase_view/60109038" TargetMode="External"/>
  <ns0:Relationship Id="rId109" Type="http://schemas.openxmlformats.org/officeDocument/2006/relationships/hyperlink" Target="https://my.zakupivli.pro/remote/dispatcher/state_purchase_view/60109009" TargetMode="External"/>
  <ns0:Relationship Id="rId110" Type="http://schemas.openxmlformats.org/officeDocument/2006/relationships/hyperlink" Target="https://my.zakupivli.pro/remote/dispatcher/state_purchase_view/60106604" TargetMode="External"/>
  <ns0:Relationship Id="rId111" Type="http://schemas.openxmlformats.org/officeDocument/2006/relationships/hyperlink" Target="https://my.zakupivli.pro/remote/dispatcher/state_purchase_view/60105671" TargetMode="External"/>
  <ns0:Relationship Id="rId112" Type="http://schemas.openxmlformats.org/officeDocument/2006/relationships/hyperlink" Target="https://my.zakupivli.pro/remote/dispatcher/state_purchase_view/60104962" TargetMode="External"/>
  <ns0:Relationship Id="rId113" Type="http://schemas.openxmlformats.org/officeDocument/2006/relationships/hyperlink" Target="https://my.zakupivli.pro/remote/dispatcher/state_purchase_view/60088236" TargetMode="External"/>
  <ns0:Relationship Id="rId114" Type="http://schemas.openxmlformats.org/officeDocument/2006/relationships/hyperlink" Target="https://my.zakupivli.pro/remote/dispatcher/state_purchase_view/60087873" TargetMode="External"/>
  <ns0:Relationship Id="rId115" Type="http://schemas.openxmlformats.org/officeDocument/2006/relationships/hyperlink" Target="https://my.zakupivli.pro/remote/dispatcher/state_purchase_view/60087634" TargetMode="External"/>
  <ns0:Relationship Id="rId116" Type="http://schemas.openxmlformats.org/officeDocument/2006/relationships/hyperlink" Target="https://my.zakupivli.pro/remote/dispatcher/state_purchase_view/60055590" TargetMode="External"/>
  <ns0:Relationship Id="rId117" Type="http://schemas.openxmlformats.org/officeDocument/2006/relationships/hyperlink" Target="https://my.zakupivli.pro/remote/dispatcher/state_purchase_view/60053190" TargetMode="External"/>
  <ns0:Relationship Id="rId118" Type="http://schemas.openxmlformats.org/officeDocument/2006/relationships/hyperlink" Target="https://my.zakupivli.pro/remote/dispatcher/state_purchase_view/60052349" TargetMode="External"/>
  <ns0:Relationship Id="rId119" Type="http://schemas.openxmlformats.org/officeDocument/2006/relationships/hyperlink" Target="https://my.zakupivli.pro/remote/dispatcher/state_purchase_view/60050738" TargetMode="External"/>
  <ns0:Relationship Id="rId120" Type="http://schemas.openxmlformats.org/officeDocument/2006/relationships/hyperlink" Target="https://my.zakupivli.pro/remote/dispatcher/state_purchase_view/60050303" TargetMode="External"/>
  <ns0:Relationship Id="rId121" Type="http://schemas.openxmlformats.org/officeDocument/2006/relationships/hyperlink" Target="https://my.zakupivli.pro/remote/dispatcher/state_purchase_view/60024349" TargetMode="External"/>
  <ns0:Relationship Id="rId122" Type="http://schemas.openxmlformats.org/officeDocument/2006/relationships/hyperlink" Target="https://my.zakupivli.pro/remote/dispatcher/state_purchase_view/60022767" TargetMode="External"/>
  <ns0:Relationship Id="rId123" Type="http://schemas.openxmlformats.org/officeDocument/2006/relationships/hyperlink" Target="https://my.zakupivli.pro/remote/dispatcher/state_purchase_view/60022269" TargetMode="External"/>
  <ns0:Relationship Id="rId124" Type="http://schemas.openxmlformats.org/officeDocument/2006/relationships/hyperlink" Target="https://my.zakupivli.pro/remote/dispatcher/state_purchase_view/60021610" TargetMode="External"/>
  <ns0:Relationship Id="rId125" Type="http://schemas.openxmlformats.org/officeDocument/2006/relationships/hyperlink" Target="https://my.zakupivli.pro/remote/dispatcher/state_purchase_view/60020929" TargetMode="External"/>
  <ns0:Relationship Id="rId126" Type="http://schemas.openxmlformats.org/officeDocument/2006/relationships/hyperlink" Target="https://my.zakupivli.pro/remote/dispatcher/state_purchase_view/60020404" TargetMode="External"/>
  <ns0:Relationship Id="rId127" Type="http://schemas.openxmlformats.org/officeDocument/2006/relationships/hyperlink" Target="https://my.zakupivli.pro/remote/dispatcher/state_purchase_view/60020077" TargetMode="External"/>
  <ns0:Relationship Id="rId128" Type="http://schemas.openxmlformats.org/officeDocument/2006/relationships/hyperlink" Target="https://my.zakupivli.pro/remote/dispatcher/state_purchase_view/60018690" TargetMode="External"/>
  <ns0:Relationship Id="rId129" Type="http://schemas.openxmlformats.org/officeDocument/2006/relationships/hyperlink" Target="https://my.zakupivli.pro/remote/dispatcher/state_purchase_view/60012880" TargetMode="External"/>
  <ns0:Relationship Id="rId130" Type="http://schemas.openxmlformats.org/officeDocument/2006/relationships/hyperlink" Target="https://my.zakupivli.pro/remote/dispatcher/state_purchase_view/60009574" TargetMode="External"/>
  <ns0:Relationship Id="rId131" Type="http://schemas.openxmlformats.org/officeDocument/2006/relationships/hyperlink" Target="https://my.zakupivli.pro/remote/dispatcher/state_purchase_view/60009243" TargetMode="External"/>
  <ns0:Relationship Id="rId132" Type="http://schemas.openxmlformats.org/officeDocument/2006/relationships/hyperlink" Target="https://my.zakupivli.pro/remote/dispatcher/state_purchase_view/60002582" TargetMode="External"/>
  <ns0:Relationship Id="rId133" Type="http://schemas.openxmlformats.org/officeDocument/2006/relationships/hyperlink" Target="https://my.zakupivli.pro/remote/dispatcher/state_purchase_view/59993163" TargetMode="External"/>
  <ns0:Relationship Id="rId134" Type="http://schemas.openxmlformats.org/officeDocument/2006/relationships/hyperlink" Target="https://my.zakupivli.pro/remote/dispatcher/state_purchase_view/59990446" TargetMode="External"/>
  <ns0:Relationship Id="rId135" Type="http://schemas.openxmlformats.org/officeDocument/2006/relationships/hyperlink" Target="https://my.zakupivli.pro/remote/dispatcher/state_purchase_view/59989742" TargetMode="External"/>
  <ns0:Relationship Id="rId136" Type="http://schemas.openxmlformats.org/officeDocument/2006/relationships/hyperlink" Target="https://my.zakupivli.pro/remote/dispatcher/state_purchase_view/59989207" TargetMode="External"/>
  <ns0:Relationship Id="rId137" Type="http://schemas.openxmlformats.org/officeDocument/2006/relationships/hyperlink" Target="https://my.zakupivli.pro/remote/dispatcher/state_purchase_view/59982630" TargetMode="External"/>
  <ns0:Relationship Id="rId138" Type="http://schemas.openxmlformats.org/officeDocument/2006/relationships/hyperlink" Target="https://my.zakupivli.pro/remote/dispatcher/state_purchase_view/59966519" TargetMode="External"/>
  <ns0:Relationship Id="rId139" Type="http://schemas.openxmlformats.org/officeDocument/2006/relationships/hyperlink" Target="https://my.zakupivli.pro/remote/dispatcher/state_purchase_view/59960631" TargetMode="External"/>
  <ns0:Relationship Id="rId140" Type="http://schemas.openxmlformats.org/officeDocument/2006/relationships/hyperlink" Target="https://my.zakupivli.pro/remote/dispatcher/state_purchase_view/59959360" TargetMode="External"/>
  <ns0:Relationship Id="rId141" Type="http://schemas.openxmlformats.org/officeDocument/2006/relationships/hyperlink" Target="https://my.zakupivli.pro/remote/dispatcher/state_purchase_view/59945444" TargetMode="External"/>
  <ns0:Relationship Id="rId142" Type="http://schemas.openxmlformats.org/officeDocument/2006/relationships/hyperlink" Target="https://my.zakupivli.pro/remote/dispatcher/state_purchase_view/59939558" TargetMode="External"/>
  <ns0:Relationship Id="rId143" Type="http://schemas.openxmlformats.org/officeDocument/2006/relationships/hyperlink" Target="https://my.zakupivli.pro/remote/dispatcher/state_purchase_view/59939112" TargetMode="External"/>
  <ns0:Relationship Id="rId144" Type="http://schemas.openxmlformats.org/officeDocument/2006/relationships/hyperlink" Target="https://my.zakupivli.pro/remote/dispatcher/state_purchase_view/59938132" TargetMode="External"/>
  <ns0:Relationship Id="rId145" Type="http://schemas.openxmlformats.org/officeDocument/2006/relationships/hyperlink" Target="https://my.zakupivli.pro/remote/dispatcher/state_purchase_view/59937745" TargetMode="External"/>
  <ns0:Relationship Id="rId146" Type="http://schemas.openxmlformats.org/officeDocument/2006/relationships/hyperlink" Target="https://my.zakupivli.pro/remote/dispatcher/state_purchase_view/59931439" TargetMode="External"/>
  <ns0:Relationship Id="rId147" Type="http://schemas.openxmlformats.org/officeDocument/2006/relationships/hyperlink" Target="https://my.zakupivli.pro/remote/dispatcher/state_purchase_view/59930818" TargetMode="External"/>
  <ns0:Relationship Id="rId148" Type="http://schemas.openxmlformats.org/officeDocument/2006/relationships/hyperlink" Target="https://my.zakupivli.pro/remote/dispatcher/state_purchase_view/59928988" TargetMode="External"/>
  <ns0:Relationship Id="rId149" Type="http://schemas.openxmlformats.org/officeDocument/2006/relationships/hyperlink" Target="https://my.zakupivli.pro/remote/dispatcher/state_purchase_view/59915858" TargetMode="External"/>
  <ns0:Relationship Id="rId150" Type="http://schemas.openxmlformats.org/officeDocument/2006/relationships/hyperlink" Target="https://my.zakupivli.pro/remote/dispatcher/state_purchase_view/59914936" TargetMode="External"/>
  <ns0:Relationship Id="rId151" Type="http://schemas.openxmlformats.org/officeDocument/2006/relationships/hyperlink" Target="https://my.zakupivli.pro/remote/dispatcher/state_purchase_view/59901313" TargetMode="External"/>
  <ns0:Relationship Id="rId152" Type="http://schemas.openxmlformats.org/officeDocument/2006/relationships/hyperlink" Target="https://my.zakupivli.pro/remote/dispatcher/state_purchase_view/59899283" TargetMode="External"/>
  <ns0:Relationship Id="rId153" Type="http://schemas.openxmlformats.org/officeDocument/2006/relationships/hyperlink" Target="https://my.zakupivli.pro/remote/dispatcher/state_purchase_view/59898843" TargetMode="External"/>
  <ns0:Relationship Id="rId154" Type="http://schemas.openxmlformats.org/officeDocument/2006/relationships/hyperlink" Target="https://my.zakupivli.pro/remote/dispatcher/state_purchase_view/59886561" TargetMode="External"/>
  <ns0:Relationship Id="rId155" Type="http://schemas.openxmlformats.org/officeDocument/2006/relationships/hyperlink" Target="https://my.zakupivli.pro/remote/dispatcher/state_purchase_view/59834247" TargetMode="External"/>
  <ns0:Relationship Id="rId156" Type="http://schemas.openxmlformats.org/officeDocument/2006/relationships/hyperlink" Target="https://my.zakupivli.pro/remote/dispatcher/state_purchase_view/59832944" TargetMode="External"/>
  <ns0:Relationship Id="rId157" Type="http://schemas.openxmlformats.org/officeDocument/2006/relationships/hyperlink" Target="https://my.zakupivli.pro/remote/dispatcher/state_purchase_view/59826794" TargetMode="External"/>
  <ns0:Relationship Id="rId158" Type="http://schemas.openxmlformats.org/officeDocument/2006/relationships/hyperlink" Target="https://my.zakupivli.pro/remote/dispatcher/state_purchase_view/59826353" TargetMode="External"/>
  <ns0:Relationship Id="rId159" Type="http://schemas.openxmlformats.org/officeDocument/2006/relationships/hyperlink" Target="https://my.zakupivli.pro/remote/dispatcher/state_purchase_view/59825740" TargetMode="External"/>
  <ns0:Relationship Id="rId160" Type="http://schemas.openxmlformats.org/officeDocument/2006/relationships/hyperlink" Target="https://my.zakupivli.pro/remote/dispatcher/state_purchase_view/59822801" TargetMode="External"/>
  <ns0:Relationship Id="rId161" Type="http://schemas.openxmlformats.org/officeDocument/2006/relationships/hyperlink" Target="https://my.zakupivli.pro/remote/dispatcher/state_purchase_view/59821716" TargetMode="External"/>
  <ns0:Relationship Id="rId162" Type="http://schemas.openxmlformats.org/officeDocument/2006/relationships/hyperlink" Target="https://my.zakupivli.pro/remote/dispatcher/state_purchase_view/59818464" TargetMode="External"/>
  <ns0:Relationship Id="rId163" Type="http://schemas.openxmlformats.org/officeDocument/2006/relationships/hyperlink" Target="https://my.zakupivli.pro/remote/dispatcher/state_purchase_view/59817026" TargetMode="External"/>
  <ns0:Relationship Id="rId164" Type="http://schemas.openxmlformats.org/officeDocument/2006/relationships/hyperlink" Target="https://my.zakupivli.pro/remote/dispatcher/state_purchase_view/59804033" TargetMode="External"/>
  <ns0:Relationship Id="rId165" Type="http://schemas.openxmlformats.org/officeDocument/2006/relationships/hyperlink" Target="https://my.zakupivli.pro/remote/dispatcher/state_purchase_view/59803496" TargetMode="External"/>
  <ns0:Relationship Id="rId166" Type="http://schemas.openxmlformats.org/officeDocument/2006/relationships/hyperlink" Target="https://my.zakupivli.pro/remote/dispatcher/state_purchase_view/59803007" TargetMode="External"/>
</ns0: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BI171"/>
  <sheetViews>
    <sheetView workbookViewId="0">
      <pane ySplit="5" topLeftCell="A6" activePane="bottomLeft" state="frozen"/>
      <selection pane="bottomLeft" activeCell="A1" sqref="A1"/>
    </sheetView>
  </sheetViews>
  <sheetFormatPr defaultRowHeight="15" baseColWidth="10"/>
  <cols>
    <col width="5" min="1" max="1"/>
    <col width="25" min="2" max="2"/>
    <col width="25" min="3" max="3"/>
    <col width="35" min="4" max="4"/>
    <col width="35" min="5" max="5"/>
    <col width="20" min="6" max="6"/>
    <col width="35" min="7" max="7"/>
    <col width="30" min="8" max="8"/>
    <col width="5" min="9" max="9"/>
    <col width="30" min="10" max="10"/>
    <col width="15" min="11" max="11"/>
    <col width="20" min="12" max="12"/>
    <col width="20" min="13" max="13"/>
    <col width="5" min="14" max="14"/>
    <col width="5" min="15" max="15"/>
    <col width="5" min="16" max="16"/>
    <col width="10" min="17" max="17"/>
    <col width="10" min="18" max="18"/>
    <col width="10" min="19" max="19"/>
    <col width="10" min="20" max="20"/>
    <col width="10" min="21" max="21"/>
    <col width="25" min="22" max="22"/>
    <col width="10" min="23" max="23"/>
    <col width="15" min="24" max="24"/>
    <col width="15" min="25" max="25"/>
    <col width="10" min="26" max="26"/>
    <col width="15" min="27" max="27"/>
    <col width="15" min="28" max="28"/>
    <col width="15" min="29" max="29"/>
    <col width="10" min="30" max="30"/>
    <col width="15" min="31" max="31"/>
    <col width="20" min="32" max="32"/>
    <col width="20" min="33" max="33"/>
    <col width="15" min="34" max="34"/>
    <col width="15" min="35" max="35"/>
    <col width="20" min="36" max="36"/>
    <col width="15" min="37" max="37"/>
    <col width="10" min="38" max="38"/>
    <col width="20" min="39" max="39"/>
    <col width="15" min="40" max="40"/>
    <col width="20" min="41" max="41"/>
    <col width="10" min="42" max="42"/>
    <col width="15" min="43" max="43"/>
    <col width="10" min="44" max="44"/>
    <col width="10" min="45" max="45"/>
    <col width="15" min="46" max="46"/>
    <col width="10" min="47" max="47"/>
    <col width="10" min="48" max="48"/>
    <col width="20" min="49" max="49"/>
    <col width="15" min="50" max="50"/>
    <col width="15" min="51" max="51"/>
    <col width="15" min="52" max="52"/>
    <col width="10" min="53" max="53"/>
    <col width="10" min="54" max="54"/>
    <col width="20" min="55" max="55"/>
    <col width="20" min="56" max="56"/>
    <col width="15" min="57" max="57"/>
    <col width="10" min="58" max="58"/>
    <col width="20" min="59" max="59"/>
    <col width="20" min="60" max="60"/>
    <col width="50" min="61" max="61"/>
  </cols>
  <sheetData>
    <row r="1" spans="1:61">
      <c r="A1" t="s" s="1">
        <v>491</v>
      </c>
    </row>
    <row r="2" spans="1:61">
      <c r="A2" t="s" s="2">
        <v>216</v>
      </c>
    </row>
    <row r="4" spans="1:61">
      <c r="A4" t="s" s="1">
        <v>428</v>
      </c>
    </row>
    <row r="5" spans="1:61">
      <c r="A5" t="s" s="3">
        <v>561</v>
      </c>
      <c r="B5" t="s" s="3">
        <v>221</v>
      </c>
      <c r="C5" t="s" s="3">
        <v>222</v>
      </c>
      <c r="D5" t="s" s="3">
        <v>455</v>
      </c>
      <c r="E5" t="s" s="3">
        <v>393</v>
      </c>
      <c r="F5" t="s" s="3">
        <v>421</v>
      </c>
      <c r="G5" t="s" s="3">
        <v>295</v>
      </c>
      <c r="H5" t="s" s="3">
        <v>446</v>
      </c>
      <c r="I5" t="s" s="3">
        <v>289</v>
      </c>
      <c r="J5" t="s" s="3">
        <v>362</v>
      </c>
      <c r="K5" t="s" s="3">
        <v>217</v>
      </c>
      <c r="L5" t="s" s="3">
        <v>363</v>
      </c>
      <c r="M5" t="s" s="3">
        <v>364</v>
      </c>
      <c r="N5" t="s" s="3">
        <v>250</v>
      </c>
      <c r="O5" t="s" s="3">
        <v>251</v>
      </c>
      <c r="P5" t="s" s="3">
        <v>249</v>
      </c>
      <c r="Q5" t="s" s="3">
        <v>262</v>
      </c>
      <c r="R5" t="s" s="3">
        <v>266</v>
      </c>
      <c r="S5" t="s" s="3">
        <v>265</v>
      </c>
      <c r="T5" t="s" s="3">
        <v>395</v>
      </c>
      <c r="U5" t="s" s="3">
        <v>394</v>
      </c>
      <c r="V5" t="s" s="3">
        <v>260</v>
      </c>
      <c r="W5" t="s" s="3">
        <v>318</v>
      </c>
      <c r="X5" t="s" s="3">
        <v>365</v>
      </c>
      <c r="Y5" t="s" s="3">
        <v>366</v>
      </c>
      <c r="Z5" t="s" s="3">
        <v>317</v>
      </c>
      <c r="AA5" t="s" s="3">
        <v>367</v>
      </c>
      <c r="AB5" t="s" s="3">
        <v>355</v>
      </c>
      <c r="AC5" t="s" s="3">
        <v>312</v>
      </c>
      <c r="AD5" t="s" s="3">
        <v>244</v>
      </c>
      <c r="AE5" t="s" s="3">
        <v>276</v>
      </c>
      <c r="AF5" t="s" s="3">
        <v>437</v>
      </c>
      <c r="AG5" t="s" s="3">
        <v>352</v>
      </c>
      <c r="AH5" t="s" s="3">
        <v>401</v>
      </c>
      <c r="AI5" t="s" s="3">
        <v>402</v>
      </c>
      <c r="AJ5" t="s" s="3">
        <v>344</v>
      </c>
      <c r="AK5" t="s" s="3">
        <v>438</v>
      </c>
      <c r="AL5" t="s" s="3">
        <v>2</v>
      </c>
      <c r="AM5" t="s" s="3">
        <v>475</v>
      </c>
      <c r="AN5" t="s" s="3">
        <v>218</v>
      </c>
      <c r="AO5" t="s" s="3">
        <v>273</v>
      </c>
      <c r="AP5" t="s" s="3">
        <v>304</v>
      </c>
      <c r="AQ5" t="s" s="3">
        <v>438</v>
      </c>
      <c r="AR5" t="s" s="3">
        <v>2</v>
      </c>
      <c r="AS5" t="s" s="3">
        <v>380</v>
      </c>
      <c r="AT5" t="s" s="3">
        <v>263</v>
      </c>
      <c r="AU5" t="s" s="3">
        <v>457</v>
      </c>
      <c r="AV5" t="s" s="3">
        <v>456</v>
      </c>
      <c r="AW5" t="s" s="3">
        <v>429</v>
      </c>
      <c r="AX5" t="s" s="3">
        <v>261</v>
      </c>
      <c r="AY5" t="s" s="3">
        <v>353</v>
      </c>
      <c r="AZ5" t="s" s="3">
        <v>439</v>
      </c>
      <c r="BA5" t="s" s="3">
        <v>434</v>
      </c>
      <c r="BB5" t="s" s="3">
        <v>433</v>
      </c>
      <c r="BC5" t="s" s="3">
        <v>264</v>
      </c>
      <c r="BD5" t="s" s="3">
        <v>270</v>
      </c>
      <c r="BE5" t="s" s="3">
        <v>269</v>
      </c>
      <c r="BF5" t="s" s="3">
        <v>430</v>
      </c>
      <c r="BG5" t="s" s="3">
        <v>396</v>
      </c>
      <c r="BH5" t="s" s="3">
        <v>341</v>
      </c>
      <c r="BI5" t="s" s="3">
        <v>252</v>
      </c>
    </row>
    <row r="6" spans="1:61">
      <c r="A6" t="n" s="4">
        <v>1</v>
      </c>
      <c r="B6" s="2">
        <f>HYPERLINK("https://my.zakupivli.pro/remote/dispatcher/state_purchase_view/60429017", "UA-2025-06-30-009207-a")</f>
        <v/>
      </c>
      <c r="C6" t="s" s="2">
        <v>351</v>
      </c>
      <c r="D6" t="s" s="1">
        <v>299</v>
      </c>
      <c r="E6" t="s" s="1">
        <v>299</v>
      </c>
      <c r="F6" t="s" s="1">
        <v>83</v>
      </c>
      <c r="G6" t="s" s="1">
        <v>95</v>
      </c>
      <c r="H6" t="s" s="1">
        <v>278</v>
      </c>
      <c r="I6" t="s" s="1">
        <v>443</v>
      </c>
      <c r="J6" t="s" s="1">
        <v>423</v>
      </c>
      <c r="K6" t="s" s="1">
        <v>21</v>
      </c>
      <c r="L6" t="s" s="1">
        <v>347</v>
      </c>
      <c r="M6" t="s" s="1">
        <v>347</v>
      </c>
      <c r="N6" t="s" s="1">
        <v>16</v>
      </c>
      <c r="O6" t="s" s="1">
        <v>16</v>
      </c>
      <c r="P6" t="s" s="1">
        <v>16</v>
      </c>
      <c r="Q6" t="n" s="6">
        <v>45838.0</v>
      </c>
      <c r="R6" t="s" s="1"/>
      <c r="S6" t="s" s="1"/>
      <c r="T6" t="s" s="1"/>
      <c r="U6" t="s" s="1"/>
      <c r="V6" t="s" s="1">
        <v>494</v>
      </c>
      <c r="W6" t="n" s="4">
        <v>1</v>
      </c>
      <c r="X6" t="n" s="7">
        <v>3360.0</v>
      </c>
      <c r="Y6" t="s" s="1">
        <v>351</v>
      </c>
      <c r="Z6" t="n" s="1">
        <v>12.0</v>
      </c>
      <c r="AA6" t="n" s="7">
        <v>280.0</v>
      </c>
      <c r="AB6" t="s" s="1">
        <v>559</v>
      </c>
      <c r="AC6" t="s" s="1">
        <v>525</v>
      </c>
      <c r="AD6" t="s" s="1">
        <v>215</v>
      </c>
      <c r="AE6" t="s" s="1">
        <v>354</v>
      </c>
      <c r="AF6" t="s" s="1">
        <v>253</v>
      </c>
      <c r="AG6" t="s" s="1">
        <v>354</v>
      </c>
      <c r="AH6" t="n" s="7">
        <v>3360.0</v>
      </c>
      <c r="AI6" t="n" s="7">
        <v>280.0</v>
      </c>
      <c r="AJ6" t="s" s="1">
        <v>219</v>
      </c>
      <c r="AK6" t="s" s="1"/>
      <c r="AL6" t="s" s="1"/>
      <c r="AM6" t="s" s="1">
        <v>219</v>
      </c>
      <c r="AN6" t="s" s="1">
        <v>123</v>
      </c>
      <c r="AO6" t="s" s="1"/>
      <c r="AP6" t="s" s="1"/>
      <c r="AQ6" t="s" s="1"/>
      <c r="AR6" t="s" s="1"/>
      <c r="AS6" t="s" s="2"/>
      <c r="AT6" t="s" s="1"/>
      <c r="AU6" t="s" s="1"/>
      <c r="AV6" t="s" s="1"/>
      <c r="AW6" t="s" s="1">
        <v>506</v>
      </c>
      <c r="AX6" t="n" s="8">
        <v>45838.708888857116</v>
      </c>
      <c r="AY6" t="s" s="1">
        <v>77</v>
      </c>
      <c r="AZ6" t="n" s="7">
        <v>3360.0</v>
      </c>
      <c r="BA6" t="s" s="1"/>
      <c r="BB6" t="n" s="6">
        <v>46022.0</v>
      </c>
      <c r="BC6" t="n" s="6">
        <v>45838.0</v>
      </c>
      <c r="BD6" t="n" s="6">
        <v>45838.0</v>
      </c>
      <c r="BE6" t="n" s="8">
        <v>46022.0</v>
      </c>
      <c r="BF6" t="s" s="1">
        <v>537</v>
      </c>
      <c r="BG6" t="s" s="1"/>
      <c r="BH6" t="s" s="1"/>
      <c r="BI6" t="s" s="1">
        <v>15</v>
      </c>
    </row>
    <row r="7" spans="1:61">
      <c r="A7" t="n" s="4">
        <v>2</v>
      </c>
      <c r="B7" s="2">
        <f>HYPERLINK("https://my.zakupivli.pro/remote/dispatcher/state_purchase_view/60428746", "UA-2025-06-30-009096-a")</f>
        <v/>
      </c>
      <c r="C7" t="s" s="2">
        <v>351</v>
      </c>
      <c r="D7" t="s" s="1">
        <v>335</v>
      </c>
      <c r="E7" t="s" s="1">
        <v>335</v>
      </c>
      <c r="F7" t="s" s="1">
        <v>83</v>
      </c>
      <c r="G7" t="s" s="1">
        <v>23</v>
      </c>
      <c r="H7" t="s" s="1">
        <v>278</v>
      </c>
      <c r="I7" t="s" s="1">
        <v>443</v>
      </c>
      <c r="J7" t="s" s="1">
        <v>423</v>
      </c>
      <c r="K7" t="s" s="1">
        <v>21</v>
      </c>
      <c r="L7" t="s" s="1">
        <v>347</v>
      </c>
      <c r="M7" t="s" s="1">
        <v>347</v>
      </c>
      <c r="N7" t="s" s="1">
        <v>16</v>
      </c>
      <c r="O7" t="s" s="1">
        <v>16</v>
      </c>
      <c r="P7" t="s" s="1">
        <v>16</v>
      </c>
      <c r="Q7" t="n" s="6">
        <v>45838.0</v>
      </c>
      <c r="R7" t="s" s="1"/>
      <c r="S7" t="s" s="1"/>
      <c r="T7" t="s" s="1"/>
      <c r="U7" t="s" s="1"/>
      <c r="V7" t="s" s="1">
        <v>494</v>
      </c>
      <c r="W7" t="n" s="4">
        <v>1</v>
      </c>
      <c r="X7" t="n" s="7">
        <v>280.0</v>
      </c>
      <c r="Y7" t="s" s="1">
        <v>351</v>
      </c>
      <c r="Z7" t="n" s="1">
        <v>1.0</v>
      </c>
      <c r="AA7" t="n" s="7">
        <v>280.0</v>
      </c>
      <c r="AB7" t="s" s="1">
        <v>559</v>
      </c>
      <c r="AC7" t="s" s="1">
        <v>525</v>
      </c>
      <c r="AD7" t="s" s="1">
        <v>215</v>
      </c>
      <c r="AE7" t="s" s="1">
        <v>354</v>
      </c>
      <c r="AF7" t="s" s="1">
        <v>253</v>
      </c>
      <c r="AG7" t="s" s="1">
        <v>354</v>
      </c>
      <c r="AH7" t="n" s="7">
        <v>280.0</v>
      </c>
      <c r="AI7" t="n" s="7">
        <v>280.0</v>
      </c>
      <c r="AJ7" t="s" s="1">
        <v>219</v>
      </c>
      <c r="AK7" t="s" s="1"/>
      <c r="AL7" t="s" s="1"/>
      <c r="AM7" t="s" s="1">
        <v>219</v>
      </c>
      <c r="AN7" t="s" s="1">
        <v>123</v>
      </c>
      <c r="AO7" t="s" s="1"/>
      <c r="AP7" t="s" s="1"/>
      <c r="AQ7" t="s" s="1"/>
      <c r="AR7" t="s" s="1"/>
      <c r="AS7" t="s" s="2"/>
      <c r="AT7" t="s" s="1"/>
      <c r="AU7" t="s" s="1"/>
      <c r="AV7" t="s" s="1"/>
      <c r="AW7" t="s" s="1">
        <v>506</v>
      </c>
      <c r="AX7" t="n" s="8">
        <v>45838.7004382395</v>
      </c>
      <c r="AY7" t="s" s="1">
        <v>77</v>
      </c>
      <c r="AZ7" t="n" s="7">
        <v>280.0</v>
      </c>
      <c r="BA7" t="s" s="1"/>
      <c r="BB7" t="n" s="6">
        <v>46022.0</v>
      </c>
      <c r="BC7" t="n" s="6">
        <v>45838.0</v>
      </c>
      <c r="BD7" t="n" s="6">
        <v>45838.0</v>
      </c>
      <c r="BE7" t="n" s="8">
        <v>46022.0</v>
      </c>
      <c r="BF7" t="s" s="1">
        <v>537</v>
      </c>
      <c r="BG7" t="s" s="1"/>
      <c r="BH7" t="s" s="1"/>
      <c r="BI7" t="s" s="1">
        <v>15</v>
      </c>
    </row>
    <row r="8" spans="1:61">
      <c r="A8" t="n" s="4">
        <v>3</v>
      </c>
      <c r="B8" s="2">
        <f>HYPERLINK("https://my.zakupivli.pro/remote/dispatcher/state_purchase_view/60428395", "UA-2025-06-30-008948-a")</f>
        <v/>
      </c>
      <c r="C8" t="s" s="2">
        <v>351</v>
      </c>
      <c r="D8" t="s" s="1">
        <v>484</v>
      </c>
      <c r="E8" t="s" s="1">
        <v>557</v>
      </c>
      <c r="F8" t="s" s="1">
        <v>83</v>
      </c>
      <c r="G8" t="s" s="1">
        <v>37</v>
      </c>
      <c r="H8" t="s" s="1">
        <v>278</v>
      </c>
      <c r="I8" t="s" s="1">
        <v>443</v>
      </c>
      <c r="J8" t="s" s="1">
        <v>423</v>
      </c>
      <c r="K8" t="s" s="1">
        <v>21</v>
      </c>
      <c r="L8" t="s" s="1">
        <v>347</v>
      </c>
      <c r="M8" t="s" s="1">
        <v>347</v>
      </c>
      <c r="N8" t="s" s="1">
        <v>16</v>
      </c>
      <c r="O8" t="s" s="1">
        <v>16</v>
      </c>
      <c r="P8" t="s" s="1">
        <v>16</v>
      </c>
      <c r="Q8" t="n" s="6">
        <v>45838.0</v>
      </c>
      <c r="R8" t="s" s="1"/>
      <c r="S8" t="s" s="1"/>
      <c r="T8" t="s" s="1"/>
      <c r="U8" t="s" s="1"/>
      <c r="V8" t="s" s="1">
        <v>494</v>
      </c>
      <c r="W8" t="n" s="4">
        <v>1</v>
      </c>
      <c r="X8" t="n" s="7">
        <v>80.0</v>
      </c>
      <c r="Y8" t="s" s="1">
        <v>351</v>
      </c>
      <c r="Z8" t="n" s="1">
        <v>4.0</v>
      </c>
      <c r="AA8" t="n" s="7">
        <v>20.0</v>
      </c>
      <c r="AB8" t="s" s="1">
        <v>523</v>
      </c>
      <c r="AC8" t="s" s="1">
        <v>525</v>
      </c>
      <c r="AD8" t="s" s="1">
        <v>215</v>
      </c>
      <c r="AE8" t="s" s="1">
        <v>354</v>
      </c>
      <c r="AF8" t="s" s="1">
        <v>253</v>
      </c>
      <c r="AG8" t="s" s="1">
        <v>354</v>
      </c>
      <c r="AH8" t="n" s="7">
        <v>80.0</v>
      </c>
      <c r="AI8" t="n" s="7">
        <v>20.0</v>
      </c>
      <c r="AJ8" t="s" s="1">
        <v>219</v>
      </c>
      <c r="AK8" t="s" s="1"/>
      <c r="AL8" t="s" s="1"/>
      <c r="AM8" t="s" s="1">
        <v>219</v>
      </c>
      <c r="AN8" t="s" s="1">
        <v>123</v>
      </c>
      <c r="AO8" t="s" s="1"/>
      <c r="AP8" t="s" s="1"/>
      <c r="AQ8" t="s" s="1"/>
      <c r="AR8" t="s" s="1"/>
      <c r="AS8" t="s" s="2"/>
      <c r="AT8" t="s" s="1"/>
      <c r="AU8" t="s" s="1"/>
      <c r="AV8" t="s" s="1"/>
      <c r="AW8" t="s" s="1">
        <v>506</v>
      </c>
      <c r="AX8" t="n" s="8">
        <v>45838.69523889001</v>
      </c>
      <c r="AY8" t="s" s="1">
        <v>77</v>
      </c>
      <c r="AZ8" t="n" s="7">
        <v>80.0</v>
      </c>
      <c r="BA8" t="s" s="1"/>
      <c r="BB8" t="n" s="6">
        <v>46022.0</v>
      </c>
      <c r="BC8" t="n" s="6">
        <v>45838.0</v>
      </c>
      <c r="BD8" t="n" s="6">
        <v>45838.0</v>
      </c>
      <c r="BE8" t="n" s="8">
        <v>46022.0</v>
      </c>
      <c r="BF8" t="s" s="1">
        <v>537</v>
      </c>
      <c r="BG8" t="s" s="1"/>
      <c r="BH8" t="s" s="1"/>
      <c r="BI8" t="s" s="1">
        <v>15</v>
      </c>
    </row>
    <row r="9" spans="1:61">
      <c r="A9" t="n" s="4">
        <v>4</v>
      </c>
      <c r="B9" s="2">
        <f>HYPERLINK("https://my.zakupivli.pro/remote/dispatcher/state_purchase_view/60427637", "UA-2025-06-30-008530-a")</f>
        <v/>
      </c>
      <c r="C9" t="s" s="2">
        <v>351</v>
      </c>
      <c r="D9" t="s" s="1">
        <v>319</v>
      </c>
      <c r="E9" t="s" s="1">
        <v>519</v>
      </c>
      <c r="F9" t="s" s="1">
        <v>83</v>
      </c>
      <c r="G9" t="s" s="1">
        <v>171</v>
      </c>
      <c r="H9" t="s" s="1">
        <v>278</v>
      </c>
      <c r="I9" t="s" s="1">
        <v>443</v>
      </c>
      <c r="J9" t="s" s="1">
        <v>423</v>
      </c>
      <c r="K9" t="s" s="1">
        <v>21</v>
      </c>
      <c r="L9" t="s" s="1">
        <v>347</v>
      </c>
      <c r="M9" t="s" s="1">
        <v>347</v>
      </c>
      <c r="N9" t="s" s="1">
        <v>16</v>
      </c>
      <c r="O9" t="s" s="1">
        <v>16</v>
      </c>
      <c r="P9" t="s" s="1">
        <v>16</v>
      </c>
      <c r="Q9" t="n" s="6">
        <v>45838.0</v>
      </c>
      <c r="R9" t="s" s="1"/>
      <c r="S9" t="s" s="1"/>
      <c r="T9" t="s" s="1"/>
      <c r="U9" t="s" s="1"/>
      <c r="V9" t="s" s="1">
        <v>494</v>
      </c>
      <c r="W9" t="n" s="4">
        <v>1</v>
      </c>
      <c r="X9" t="n" s="7">
        <v>520.0</v>
      </c>
      <c r="Y9" t="s" s="1">
        <v>351</v>
      </c>
      <c r="Z9" t="n" s="1">
        <v>1.0</v>
      </c>
      <c r="AA9" t="n" s="7">
        <v>520.0</v>
      </c>
      <c r="AB9" t="s" s="1">
        <v>559</v>
      </c>
      <c r="AC9" t="s" s="1">
        <v>525</v>
      </c>
      <c r="AD9" t="s" s="1">
        <v>215</v>
      </c>
      <c r="AE9" t="s" s="1">
        <v>354</v>
      </c>
      <c r="AF9" t="s" s="1">
        <v>253</v>
      </c>
      <c r="AG9" t="s" s="1">
        <v>354</v>
      </c>
      <c r="AH9" t="n" s="7">
        <v>520.0</v>
      </c>
      <c r="AI9" t="n" s="7">
        <v>520.0</v>
      </c>
      <c r="AJ9" t="s" s="1">
        <v>219</v>
      </c>
      <c r="AK9" t="s" s="1"/>
      <c r="AL9" t="s" s="1"/>
      <c r="AM9" t="s" s="1">
        <v>219</v>
      </c>
      <c r="AN9" t="s" s="1">
        <v>123</v>
      </c>
      <c r="AO9" t="s" s="1"/>
      <c r="AP9" t="s" s="1"/>
      <c r="AQ9" t="s" s="1"/>
      <c r="AR9" t="s" s="1"/>
      <c r="AS9" t="s" s="2"/>
      <c r="AT9" t="s" s="1"/>
      <c r="AU9" t="s" s="1"/>
      <c r="AV9" t="s" s="1"/>
      <c r="AW9" t="s" s="1">
        <v>506</v>
      </c>
      <c r="AX9" t="n" s="8">
        <v>45838.6822666589</v>
      </c>
      <c r="AY9" t="s" s="1">
        <v>77</v>
      </c>
      <c r="AZ9" t="n" s="7">
        <v>520.0</v>
      </c>
      <c r="BA9" t="s" s="1"/>
      <c r="BB9" t="n" s="6">
        <v>46022.0</v>
      </c>
      <c r="BC9" t="n" s="6">
        <v>45838.0</v>
      </c>
      <c r="BD9" t="n" s="6">
        <v>45838.0</v>
      </c>
      <c r="BE9" t="n" s="8">
        <v>46022.0</v>
      </c>
      <c r="BF9" t="s" s="1">
        <v>537</v>
      </c>
      <c r="BG9" t="s" s="1"/>
      <c r="BH9" t="s" s="1"/>
      <c r="BI9" t="s" s="1">
        <v>15</v>
      </c>
    </row>
    <row r="10" spans="1:61">
      <c r="A10" t="n" s="4">
        <v>5</v>
      </c>
      <c r="B10" s="2">
        <f>HYPERLINK("https://my.zakupivli.pro/remote/dispatcher/state_purchase_view/60417345", "UA-2025-06-30-004074-a")</f>
        <v/>
      </c>
      <c r="C10" t="s" s="2">
        <v>351</v>
      </c>
      <c r="D10" t="s" s="1">
        <v>450</v>
      </c>
      <c r="E10" t="s" s="1">
        <v>551</v>
      </c>
      <c r="F10" t="s" s="1">
        <v>83</v>
      </c>
      <c r="G10" t="s" s="1">
        <v>150</v>
      </c>
      <c r="H10" t="s" s="1">
        <v>278</v>
      </c>
      <c r="I10" t="s" s="1">
        <v>443</v>
      </c>
      <c r="J10" t="s" s="1">
        <v>423</v>
      </c>
      <c r="K10" t="s" s="1">
        <v>21</v>
      </c>
      <c r="L10" t="s" s="1">
        <v>347</v>
      </c>
      <c r="M10" t="s" s="1">
        <v>347</v>
      </c>
      <c r="N10" t="s" s="1">
        <v>16</v>
      </c>
      <c r="O10" t="s" s="1">
        <v>16</v>
      </c>
      <c r="P10" t="s" s="1">
        <v>16</v>
      </c>
      <c r="Q10" t="n" s="6">
        <v>45838.0</v>
      </c>
      <c r="R10" t="s" s="1"/>
      <c r="S10" t="s" s="1"/>
      <c r="T10" t="s" s="1"/>
      <c r="U10" t="s" s="1"/>
      <c r="V10" t="s" s="1">
        <v>494</v>
      </c>
      <c r="W10" t="n" s="4">
        <v>1</v>
      </c>
      <c r="X10" t="n" s="7">
        <v>1990.0</v>
      </c>
      <c r="Y10" t="s" s="1">
        <v>351</v>
      </c>
      <c r="Z10" t="n" s="1">
        <v>16.0</v>
      </c>
      <c r="AA10" t="n" s="7">
        <v>124.38</v>
      </c>
      <c r="AB10" t="s" s="1">
        <v>523</v>
      </c>
      <c r="AC10" t="s" s="1">
        <v>525</v>
      </c>
      <c r="AD10" t="s" s="1">
        <v>215</v>
      </c>
      <c r="AE10" t="s" s="1">
        <v>354</v>
      </c>
      <c r="AF10" t="s" s="1">
        <v>253</v>
      </c>
      <c r="AG10" t="s" s="1">
        <v>354</v>
      </c>
      <c r="AH10" t="n" s="7">
        <v>1990.0</v>
      </c>
      <c r="AI10" t="n" s="7">
        <v>124.375</v>
      </c>
      <c r="AJ10" t="s" s="1">
        <v>220</v>
      </c>
      <c r="AK10" t="s" s="1"/>
      <c r="AL10" t="s" s="1"/>
      <c r="AM10" t="s" s="1">
        <v>220</v>
      </c>
      <c r="AN10" t="s" s="1">
        <v>78</v>
      </c>
      <c r="AO10" t="s" s="1"/>
      <c r="AP10" t="s" s="1"/>
      <c r="AQ10" t="s" s="1"/>
      <c r="AR10" t="s" s="1"/>
      <c r="AS10" t="s" s="2"/>
      <c r="AT10" t="s" s="1"/>
      <c r="AU10" t="s" s="1"/>
      <c r="AV10" t="s" s="1"/>
      <c r="AW10" t="s" s="1">
        <v>506</v>
      </c>
      <c r="AX10" t="n" s="8">
        <v>45838.52588286353</v>
      </c>
      <c r="AY10" t="s" s="1">
        <v>76</v>
      </c>
      <c r="AZ10" t="n" s="7">
        <v>1990.0</v>
      </c>
      <c r="BA10" t="s" s="1"/>
      <c r="BB10" t="n" s="6">
        <v>46022.0</v>
      </c>
      <c r="BC10" t="n" s="6">
        <v>45838.0</v>
      </c>
      <c r="BD10" t="n" s="6">
        <v>45838.0</v>
      </c>
      <c r="BE10" t="n" s="8">
        <v>46022.0</v>
      </c>
      <c r="BF10" t="s" s="1">
        <v>537</v>
      </c>
      <c r="BG10" t="s" s="1"/>
      <c r="BH10" t="s" s="1"/>
      <c r="BI10" t="s" s="1">
        <v>15</v>
      </c>
    </row>
    <row r="11" spans="1:61">
      <c r="A11" t="n" s="4">
        <v>6</v>
      </c>
      <c r="B11" s="2">
        <f>HYPERLINK("https://my.zakupivli.pro/remote/dispatcher/state_purchase_view/60415830", "UA-2025-06-30-003383-a")</f>
        <v/>
      </c>
      <c r="C11" t="s" s="2">
        <v>351</v>
      </c>
      <c r="D11" t="s" s="1">
        <v>240</v>
      </c>
      <c r="E11" t="s" s="1">
        <v>498</v>
      </c>
      <c r="F11" t="s" s="1">
        <v>83</v>
      </c>
      <c r="G11" t="s" s="1">
        <v>168</v>
      </c>
      <c r="H11" t="s" s="1">
        <v>278</v>
      </c>
      <c r="I11" t="s" s="1">
        <v>443</v>
      </c>
      <c r="J11" t="s" s="1">
        <v>423</v>
      </c>
      <c r="K11" t="s" s="1">
        <v>21</v>
      </c>
      <c r="L11" t="s" s="1">
        <v>347</v>
      </c>
      <c r="M11" t="s" s="1">
        <v>347</v>
      </c>
      <c r="N11" t="s" s="1">
        <v>16</v>
      </c>
      <c r="O11" t="s" s="1">
        <v>16</v>
      </c>
      <c r="P11" t="s" s="1">
        <v>16</v>
      </c>
      <c r="Q11" t="n" s="6">
        <v>45838.0</v>
      </c>
      <c r="R11" t="s" s="1"/>
      <c r="S11" t="s" s="1"/>
      <c r="T11" t="s" s="1"/>
      <c r="U11" t="s" s="1"/>
      <c r="V11" t="s" s="1">
        <v>494</v>
      </c>
      <c r="W11" t="n" s="4">
        <v>1</v>
      </c>
      <c r="X11" t="n" s="7">
        <v>3.8</v>
      </c>
      <c r="Y11" t="s" s="1">
        <v>351</v>
      </c>
      <c r="Z11" t="n" s="1">
        <v>4.0</v>
      </c>
      <c r="AA11" t="n" s="7">
        <v>0.95</v>
      </c>
      <c r="AB11" t="s" s="1">
        <v>518</v>
      </c>
      <c r="AC11" t="s" s="1">
        <v>525</v>
      </c>
      <c r="AD11" t="s" s="1">
        <v>215</v>
      </c>
      <c r="AE11" t="s" s="1">
        <v>354</v>
      </c>
      <c r="AF11" t="s" s="1">
        <v>253</v>
      </c>
      <c r="AG11" t="s" s="1">
        <v>354</v>
      </c>
      <c r="AH11" t="n" s="7">
        <v>3.8</v>
      </c>
      <c r="AI11" t="n" s="7">
        <v>0.95</v>
      </c>
      <c r="AJ11" t="s" s="1">
        <v>219</v>
      </c>
      <c r="AK11" t="s" s="1"/>
      <c r="AL11" t="s" s="1"/>
      <c r="AM11" t="s" s="1">
        <v>219</v>
      </c>
      <c r="AN11" t="s" s="1">
        <v>123</v>
      </c>
      <c r="AO11" t="s" s="1"/>
      <c r="AP11" t="s" s="1"/>
      <c r="AQ11" t="s" s="1"/>
      <c r="AR11" t="s" s="1"/>
      <c r="AS11" t="s" s="2"/>
      <c r="AT11" t="s" s="1"/>
      <c r="AU11" t="s" s="1"/>
      <c r="AV11" t="s" s="1"/>
      <c r="AW11" t="s" s="1">
        <v>506</v>
      </c>
      <c r="AX11" t="n" s="8">
        <v>45838.49821994605</v>
      </c>
      <c r="AY11" t="s" s="1">
        <v>75</v>
      </c>
      <c r="AZ11" t="n" s="7">
        <v>3.8</v>
      </c>
      <c r="BA11" t="s" s="1"/>
      <c r="BB11" t="n" s="6">
        <v>46022.0</v>
      </c>
      <c r="BC11" t="n" s="6">
        <v>45838.0</v>
      </c>
      <c r="BD11" t="n" s="6">
        <v>45838.0</v>
      </c>
      <c r="BE11" t="n" s="8">
        <v>46022.0</v>
      </c>
      <c r="BF11" t="s" s="1">
        <v>537</v>
      </c>
      <c r="BG11" t="s" s="1"/>
      <c r="BH11" t="s" s="1"/>
      <c r="BI11" t="s" s="1">
        <v>15</v>
      </c>
    </row>
    <row r="12" spans="1:61">
      <c r="A12" t="n" s="4">
        <v>7</v>
      </c>
      <c r="B12" s="2">
        <f>HYPERLINK("https://my.zakupivli.pro/remote/dispatcher/state_purchase_view/60415331", "UA-2025-06-30-003144-a")</f>
        <v/>
      </c>
      <c r="C12" t="s" s="2">
        <v>351</v>
      </c>
      <c r="D12" t="s" s="1">
        <v>237</v>
      </c>
      <c r="E12" t="s" s="1">
        <v>237</v>
      </c>
      <c r="F12" t="s" s="1">
        <v>83</v>
      </c>
      <c r="G12" t="s" s="1">
        <v>154</v>
      </c>
      <c r="H12" t="s" s="1">
        <v>278</v>
      </c>
      <c r="I12" t="s" s="1">
        <v>443</v>
      </c>
      <c r="J12" t="s" s="1">
        <v>423</v>
      </c>
      <c r="K12" t="s" s="1">
        <v>21</v>
      </c>
      <c r="L12" t="s" s="1">
        <v>347</v>
      </c>
      <c r="M12" t="s" s="1">
        <v>347</v>
      </c>
      <c r="N12" t="s" s="1">
        <v>16</v>
      </c>
      <c r="O12" t="s" s="1">
        <v>16</v>
      </c>
      <c r="P12" t="s" s="1">
        <v>16</v>
      </c>
      <c r="Q12" t="n" s="6">
        <v>45838.0</v>
      </c>
      <c r="R12" t="s" s="1"/>
      <c r="S12" t="s" s="1"/>
      <c r="T12" t="s" s="1"/>
      <c r="U12" t="s" s="1"/>
      <c r="V12" t="s" s="1">
        <v>494</v>
      </c>
      <c r="W12" t="n" s="4">
        <v>1</v>
      </c>
      <c r="X12" t="n" s="7">
        <v>90.0</v>
      </c>
      <c r="Y12" t="s" s="1">
        <v>351</v>
      </c>
      <c r="Z12" t="n" s="1">
        <v>2.0</v>
      </c>
      <c r="AA12" t="n" s="7">
        <v>45.0</v>
      </c>
      <c r="AB12" t="s" s="1">
        <v>559</v>
      </c>
      <c r="AC12" t="s" s="1">
        <v>525</v>
      </c>
      <c r="AD12" t="s" s="1">
        <v>215</v>
      </c>
      <c r="AE12" t="s" s="1">
        <v>354</v>
      </c>
      <c r="AF12" t="s" s="1">
        <v>253</v>
      </c>
      <c r="AG12" t="s" s="1">
        <v>354</v>
      </c>
      <c r="AH12" t="n" s="7">
        <v>90.0</v>
      </c>
      <c r="AI12" t="n" s="7">
        <v>45.0</v>
      </c>
      <c r="AJ12" t="s" s="1">
        <v>219</v>
      </c>
      <c r="AK12" t="s" s="1"/>
      <c r="AL12" t="s" s="1"/>
      <c r="AM12" t="s" s="1">
        <v>219</v>
      </c>
      <c r="AN12" t="s" s="1">
        <v>123</v>
      </c>
      <c r="AO12" t="s" s="1"/>
      <c r="AP12" t="s" s="1"/>
      <c r="AQ12" t="s" s="1"/>
      <c r="AR12" t="s" s="1"/>
      <c r="AS12" t="s" s="2"/>
      <c r="AT12" t="s" s="1"/>
      <c r="AU12" t="s" s="1"/>
      <c r="AV12" t="s" s="1"/>
      <c r="AW12" t="s" s="1">
        <v>506</v>
      </c>
      <c r="AX12" t="n" s="8">
        <v>45838.493130277384</v>
      </c>
      <c r="AY12" t="s" s="1">
        <v>75</v>
      </c>
      <c r="AZ12" t="n" s="7">
        <v>90.0</v>
      </c>
      <c r="BA12" t="s" s="1"/>
      <c r="BB12" t="n" s="6">
        <v>46022.0</v>
      </c>
      <c r="BC12" t="n" s="6">
        <v>45838.0</v>
      </c>
      <c r="BD12" t="n" s="6">
        <v>45838.0</v>
      </c>
      <c r="BE12" t="n" s="8">
        <v>46022.0</v>
      </c>
      <c r="BF12" t="s" s="1">
        <v>537</v>
      </c>
      <c r="BG12" t="s" s="1"/>
      <c r="BH12" t="s" s="1"/>
      <c r="BI12" t="s" s="1">
        <v>15</v>
      </c>
    </row>
    <row r="13" spans="1:61">
      <c r="A13" t="n" s="4">
        <v>8</v>
      </c>
      <c r="B13" s="2">
        <f>HYPERLINK("https://my.zakupivli.pro/remote/dispatcher/state_purchase_view/60414843", "UA-2025-06-30-002916-a")</f>
        <v/>
      </c>
      <c r="C13" t="s" s="2">
        <v>351</v>
      </c>
      <c r="D13" t="s" s="1">
        <v>247</v>
      </c>
      <c r="E13" t="s" s="1">
        <v>248</v>
      </c>
      <c r="F13" t="s" s="1">
        <v>83</v>
      </c>
      <c r="G13" t="s" s="1">
        <v>156</v>
      </c>
      <c r="H13" t="s" s="1">
        <v>278</v>
      </c>
      <c r="I13" t="s" s="1">
        <v>443</v>
      </c>
      <c r="J13" t="s" s="1">
        <v>423</v>
      </c>
      <c r="K13" t="s" s="1">
        <v>21</v>
      </c>
      <c r="L13" t="s" s="1">
        <v>347</v>
      </c>
      <c r="M13" t="s" s="1">
        <v>347</v>
      </c>
      <c r="N13" t="s" s="1">
        <v>16</v>
      </c>
      <c r="O13" t="s" s="1">
        <v>16</v>
      </c>
      <c r="P13" t="s" s="1">
        <v>16</v>
      </c>
      <c r="Q13" t="n" s="6">
        <v>45838.0</v>
      </c>
      <c r="R13" t="s" s="1"/>
      <c r="S13" t="s" s="1"/>
      <c r="T13" t="s" s="1"/>
      <c r="U13" t="s" s="1"/>
      <c r="V13" t="s" s="1">
        <v>494</v>
      </c>
      <c r="W13" t="n" s="4">
        <v>1</v>
      </c>
      <c r="X13" t="n" s="7">
        <v>303.0</v>
      </c>
      <c r="Y13" t="s" s="1">
        <v>351</v>
      </c>
      <c r="Z13" t="s" s="1">
        <v>518</v>
      </c>
      <c r="AA13" t="s" s="1">
        <v>518</v>
      </c>
      <c r="AB13" t="s" s="1">
        <v>518</v>
      </c>
      <c r="AC13" t="s" s="1">
        <v>525</v>
      </c>
      <c r="AD13" t="s" s="1">
        <v>215</v>
      </c>
      <c r="AE13" t="s" s="1">
        <v>354</v>
      </c>
      <c r="AF13" t="s" s="1">
        <v>253</v>
      </c>
      <c r="AG13" t="s" s="1">
        <v>354</v>
      </c>
      <c r="AH13" t="n" s="7">
        <v>303.0</v>
      </c>
      <c r="AI13" t="s" s="1">
        <v>518</v>
      </c>
      <c r="AJ13" t="s" s="1">
        <v>219</v>
      </c>
      <c r="AK13" t="s" s="1"/>
      <c r="AL13" t="s" s="1"/>
      <c r="AM13" t="s" s="1">
        <v>219</v>
      </c>
      <c r="AN13" t="s" s="1">
        <v>123</v>
      </c>
      <c r="AO13" t="s" s="1"/>
      <c r="AP13" t="s" s="1"/>
      <c r="AQ13" t="s" s="1"/>
      <c r="AR13" t="s" s="1"/>
      <c r="AS13" t="s" s="2"/>
      <c r="AT13" t="s" s="1"/>
      <c r="AU13" t="s" s="1"/>
      <c r="AV13" t="s" s="1"/>
      <c r="AW13" t="s" s="1">
        <v>506</v>
      </c>
      <c r="AX13" t="n" s="8">
        <v>45838.48476614104</v>
      </c>
      <c r="AY13" t="s" s="1">
        <v>75</v>
      </c>
      <c r="AZ13" t="n" s="7">
        <v>303.0</v>
      </c>
      <c r="BA13" t="s" s="1"/>
      <c r="BB13" t="n" s="6">
        <v>46022.0</v>
      </c>
      <c r="BC13" t="n" s="6">
        <v>45838.0</v>
      </c>
      <c r="BD13" t="n" s="6">
        <v>45838.0</v>
      </c>
      <c r="BE13" t="n" s="8">
        <v>46022.0</v>
      </c>
      <c r="BF13" t="s" s="1">
        <v>537</v>
      </c>
      <c r="BG13" t="s" s="1"/>
      <c r="BH13" t="s" s="1"/>
      <c r="BI13" t="s" s="1">
        <v>15</v>
      </c>
    </row>
    <row r="14" spans="1:61">
      <c r="A14" t="n" s="4">
        <v>9</v>
      </c>
      <c r="B14" s="2">
        <f>HYPERLINK("https://my.zakupivli.pro/remote/dispatcher/state_purchase_view/60411406", "UA-2025-06-30-001451-a")</f>
        <v/>
      </c>
      <c r="C14" t="s" s="2">
        <v>351</v>
      </c>
      <c r="D14" t="s" s="1">
        <v>346</v>
      </c>
      <c r="E14" t="s" s="1">
        <v>346</v>
      </c>
      <c r="F14" t="s" s="1">
        <v>83</v>
      </c>
      <c r="G14" t="s" s="1">
        <v>113</v>
      </c>
      <c r="H14" t="s" s="1">
        <v>278</v>
      </c>
      <c r="I14" t="s" s="1">
        <v>443</v>
      </c>
      <c r="J14" t="s" s="1">
        <v>423</v>
      </c>
      <c r="K14" t="s" s="1">
        <v>21</v>
      </c>
      <c r="L14" t="s" s="1">
        <v>347</v>
      </c>
      <c r="M14" t="s" s="1">
        <v>347</v>
      </c>
      <c r="N14" t="s" s="1">
        <v>16</v>
      </c>
      <c r="O14" t="s" s="1">
        <v>16</v>
      </c>
      <c r="P14" t="s" s="1">
        <v>16</v>
      </c>
      <c r="Q14" t="n" s="6">
        <v>45838.0</v>
      </c>
      <c r="R14" t="s" s="1"/>
      <c r="S14" t="s" s="1"/>
      <c r="T14" t="s" s="1"/>
      <c r="U14" t="s" s="1"/>
      <c r="V14" t="s" s="1">
        <v>494</v>
      </c>
      <c r="W14" t="n" s="4">
        <v>1</v>
      </c>
      <c r="X14" t="n" s="7">
        <v>182.0</v>
      </c>
      <c r="Y14" t="s" s="1">
        <v>351</v>
      </c>
      <c r="Z14" t="n" s="1">
        <v>7.0</v>
      </c>
      <c r="AA14" t="n" s="7">
        <v>26.0</v>
      </c>
      <c r="AB14" t="s" s="1">
        <v>523</v>
      </c>
      <c r="AC14" t="s" s="1">
        <v>525</v>
      </c>
      <c r="AD14" t="s" s="1">
        <v>215</v>
      </c>
      <c r="AE14" t="s" s="1">
        <v>354</v>
      </c>
      <c r="AF14" t="s" s="1">
        <v>253</v>
      </c>
      <c r="AG14" t="s" s="1">
        <v>354</v>
      </c>
      <c r="AH14" t="n" s="7">
        <v>182.0</v>
      </c>
      <c r="AI14" t="n" s="7">
        <v>26.0</v>
      </c>
      <c r="AJ14" t="s" s="1">
        <v>440</v>
      </c>
      <c r="AK14" t="s" s="1"/>
      <c r="AL14" t="s" s="1"/>
      <c r="AM14" t="s" s="1">
        <v>440</v>
      </c>
      <c r="AN14" t="s" s="1">
        <v>102</v>
      </c>
      <c r="AO14" t="s" s="1"/>
      <c r="AP14" t="s" s="1"/>
      <c r="AQ14" t="s" s="1"/>
      <c r="AR14" t="s" s="1"/>
      <c r="AS14" t="s" s="2"/>
      <c r="AT14" t="s" s="1"/>
      <c r="AU14" t="s" s="1"/>
      <c r="AV14" t="s" s="1"/>
      <c r="AW14" t="s" s="1">
        <v>506</v>
      </c>
      <c r="AX14" t="n" s="8">
        <v>45838.43183693716</v>
      </c>
      <c r="AY14" t="s" s="1">
        <v>131</v>
      </c>
      <c r="AZ14" t="n" s="7">
        <v>182.0</v>
      </c>
      <c r="BA14" t="s" s="1"/>
      <c r="BB14" t="n" s="6">
        <v>46022.0</v>
      </c>
      <c r="BC14" t="n" s="6">
        <v>45838.0</v>
      </c>
      <c r="BD14" t="n" s="6">
        <v>45838.0</v>
      </c>
      <c r="BE14" t="n" s="8">
        <v>46022.0</v>
      </c>
      <c r="BF14" t="s" s="1">
        <v>537</v>
      </c>
      <c r="BG14" t="s" s="1"/>
      <c r="BH14" t="s" s="1"/>
      <c r="BI14" t="s" s="1">
        <v>15</v>
      </c>
    </row>
    <row r="15" spans="1:61">
      <c r="A15" t="n" s="4">
        <v>10</v>
      </c>
      <c r="B15" s="2">
        <f>HYPERLINK("https://my.zakupivli.pro/remote/dispatcher/state_purchase_view/60410758", "UA-2025-06-30-001185-a")</f>
        <v/>
      </c>
      <c r="C15" t="s" s="2">
        <v>351</v>
      </c>
      <c r="D15" t="s" s="1">
        <v>398</v>
      </c>
      <c r="E15" t="s" s="1">
        <v>536</v>
      </c>
      <c r="F15" t="s" s="1">
        <v>83</v>
      </c>
      <c r="G15" t="s" s="1">
        <v>157</v>
      </c>
      <c r="H15" t="s" s="1">
        <v>278</v>
      </c>
      <c r="I15" t="s" s="1">
        <v>443</v>
      </c>
      <c r="J15" t="s" s="1">
        <v>423</v>
      </c>
      <c r="K15" t="s" s="1">
        <v>21</v>
      </c>
      <c r="L15" t="s" s="1">
        <v>347</v>
      </c>
      <c r="M15" t="s" s="1">
        <v>347</v>
      </c>
      <c r="N15" t="s" s="1">
        <v>16</v>
      </c>
      <c r="O15" t="s" s="1">
        <v>16</v>
      </c>
      <c r="P15" t="s" s="1">
        <v>16</v>
      </c>
      <c r="Q15" t="n" s="6">
        <v>45838.0</v>
      </c>
      <c r="R15" t="s" s="1"/>
      <c r="S15" t="s" s="1"/>
      <c r="T15" t="s" s="1"/>
      <c r="U15" t="s" s="1"/>
      <c r="V15" t="s" s="1">
        <v>494</v>
      </c>
      <c r="W15" t="n" s="4">
        <v>1</v>
      </c>
      <c r="X15" t="n" s="7">
        <v>4240.0</v>
      </c>
      <c r="Y15" t="s" s="1">
        <v>351</v>
      </c>
      <c r="Z15" t="n" s="1">
        <v>40.0</v>
      </c>
      <c r="AA15" t="n" s="7">
        <v>106.0</v>
      </c>
      <c r="AB15" t="s" s="1">
        <v>523</v>
      </c>
      <c r="AC15" t="s" s="1">
        <v>525</v>
      </c>
      <c r="AD15" t="s" s="1">
        <v>215</v>
      </c>
      <c r="AE15" t="s" s="1">
        <v>354</v>
      </c>
      <c r="AF15" t="s" s="1">
        <v>253</v>
      </c>
      <c r="AG15" t="s" s="1">
        <v>354</v>
      </c>
      <c r="AH15" t="n" s="7">
        <v>4240.0</v>
      </c>
      <c r="AI15" t="n" s="7">
        <v>106.0</v>
      </c>
      <c r="AJ15" t="s" s="1">
        <v>440</v>
      </c>
      <c r="AK15" t="s" s="1"/>
      <c r="AL15" t="s" s="1"/>
      <c r="AM15" t="s" s="1">
        <v>440</v>
      </c>
      <c r="AN15" t="s" s="1">
        <v>102</v>
      </c>
      <c r="AO15" t="s" s="1"/>
      <c r="AP15" t="s" s="1"/>
      <c r="AQ15" t="s" s="1"/>
      <c r="AR15" t="s" s="1"/>
      <c r="AS15" t="s" s="2"/>
      <c r="AT15" t="s" s="1"/>
      <c r="AU15" t="s" s="1"/>
      <c r="AV15" t="s" s="1"/>
      <c r="AW15" t="s" s="1">
        <v>506</v>
      </c>
      <c r="AX15" t="n" s="8">
        <v>45838.421166262844</v>
      </c>
      <c r="AY15" t="s" s="1">
        <v>131</v>
      </c>
      <c r="AZ15" t="n" s="7">
        <v>4240.0</v>
      </c>
      <c r="BA15" t="s" s="1"/>
      <c r="BB15" t="n" s="6">
        <v>46022.0</v>
      </c>
      <c r="BC15" t="n" s="6">
        <v>45838.0</v>
      </c>
      <c r="BD15" t="n" s="6">
        <v>45838.0</v>
      </c>
      <c r="BE15" t="n" s="8">
        <v>46022.0</v>
      </c>
      <c r="BF15" t="s" s="1">
        <v>537</v>
      </c>
      <c r="BG15" t="s" s="1"/>
      <c r="BH15" t="s" s="1"/>
      <c r="BI15" t="s" s="1">
        <v>15</v>
      </c>
    </row>
    <row r="16" spans="1:61">
      <c r="A16" t="n" s="4">
        <v>11</v>
      </c>
      <c r="B16" s="2">
        <f>HYPERLINK("https://my.zakupivli.pro/remote/dispatcher/state_purchase_view/60410147", "UA-2025-06-30-000944-a")</f>
        <v/>
      </c>
      <c r="C16" t="s" s="2">
        <v>351</v>
      </c>
      <c r="D16" t="s" s="1">
        <v>350</v>
      </c>
      <c r="E16" t="s" s="1">
        <v>524</v>
      </c>
      <c r="F16" t="s" s="1">
        <v>83</v>
      </c>
      <c r="G16" t="s" s="1">
        <v>116</v>
      </c>
      <c r="H16" t="s" s="1">
        <v>278</v>
      </c>
      <c r="I16" t="s" s="1">
        <v>443</v>
      </c>
      <c r="J16" t="s" s="1">
        <v>423</v>
      </c>
      <c r="K16" t="s" s="1">
        <v>21</v>
      </c>
      <c r="L16" t="s" s="1">
        <v>347</v>
      </c>
      <c r="M16" t="s" s="1">
        <v>347</v>
      </c>
      <c r="N16" t="s" s="1">
        <v>16</v>
      </c>
      <c r="O16" t="s" s="1">
        <v>16</v>
      </c>
      <c r="P16" t="s" s="1">
        <v>16</v>
      </c>
      <c r="Q16" t="n" s="6">
        <v>45838.0</v>
      </c>
      <c r="R16" t="s" s="1"/>
      <c r="S16" t="s" s="1"/>
      <c r="T16" t="s" s="1"/>
      <c r="U16" t="s" s="1"/>
      <c r="V16" t="s" s="1">
        <v>494</v>
      </c>
      <c r="W16" t="n" s="4">
        <v>1</v>
      </c>
      <c r="X16" t="n" s="7">
        <v>68.0</v>
      </c>
      <c r="Y16" t="s" s="1">
        <v>351</v>
      </c>
      <c r="Z16" t="n" s="1">
        <v>1.0</v>
      </c>
      <c r="AA16" t="n" s="7">
        <v>68.0</v>
      </c>
      <c r="AB16" t="s" s="1">
        <v>559</v>
      </c>
      <c r="AC16" t="s" s="1">
        <v>525</v>
      </c>
      <c r="AD16" t="s" s="1">
        <v>215</v>
      </c>
      <c r="AE16" t="s" s="1">
        <v>354</v>
      </c>
      <c r="AF16" t="s" s="1">
        <v>253</v>
      </c>
      <c r="AG16" t="s" s="1">
        <v>354</v>
      </c>
      <c r="AH16" t="n" s="7">
        <v>68.0</v>
      </c>
      <c r="AI16" t="n" s="7">
        <v>68.0</v>
      </c>
      <c r="AJ16" t="s" s="1">
        <v>440</v>
      </c>
      <c r="AK16" t="s" s="1"/>
      <c r="AL16" t="s" s="1"/>
      <c r="AM16" t="s" s="1">
        <v>440</v>
      </c>
      <c r="AN16" t="s" s="1">
        <v>102</v>
      </c>
      <c r="AO16" t="s" s="1"/>
      <c r="AP16" t="s" s="1"/>
      <c r="AQ16" t="s" s="1"/>
      <c r="AR16" t="s" s="1"/>
      <c r="AS16" t="s" s="2"/>
      <c r="AT16" t="s" s="1"/>
      <c r="AU16" t="s" s="1"/>
      <c r="AV16" t="s" s="1"/>
      <c r="AW16" t="s" s="1">
        <v>506</v>
      </c>
      <c r="AX16" t="n" s="8">
        <v>45838.4096911025</v>
      </c>
      <c r="AY16" t="s" s="1">
        <v>131</v>
      </c>
      <c r="AZ16" t="n" s="7">
        <v>68.0</v>
      </c>
      <c r="BA16" t="s" s="1"/>
      <c r="BB16" t="n" s="6">
        <v>46022.0</v>
      </c>
      <c r="BC16" t="n" s="6">
        <v>45838.0</v>
      </c>
      <c r="BD16" t="n" s="6">
        <v>45838.0</v>
      </c>
      <c r="BE16" t="n" s="8">
        <v>46022.0</v>
      </c>
      <c r="BF16" t="s" s="1">
        <v>537</v>
      </c>
      <c r="BG16" t="s" s="1"/>
      <c r="BH16" t="s" s="1"/>
      <c r="BI16" t="s" s="1">
        <v>15</v>
      </c>
    </row>
    <row r="17" spans="1:61">
      <c r="A17" t="n" s="4">
        <v>12</v>
      </c>
      <c r="B17" s="2">
        <f>HYPERLINK("https://my.zakupivli.pro/remote/dispatcher/state_purchase_view/60409439", "UA-2025-06-30-000606-a")</f>
        <v/>
      </c>
      <c r="C17" t="s" s="2">
        <v>351</v>
      </c>
      <c r="D17" t="s" s="1">
        <v>399</v>
      </c>
      <c r="E17" t="s" s="1">
        <v>534</v>
      </c>
      <c r="F17" t="s" s="1">
        <v>83</v>
      </c>
      <c r="G17" t="s" s="1">
        <v>115</v>
      </c>
      <c r="H17" t="s" s="1">
        <v>278</v>
      </c>
      <c r="I17" t="s" s="1">
        <v>443</v>
      </c>
      <c r="J17" t="s" s="1">
        <v>423</v>
      </c>
      <c r="K17" t="s" s="1">
        <v>21</v>
      </c>
      <c r="L17" t="s" s="1">
        <v>347</v>
      </c>
      <c r="M17" t="s" s="1">
        <v>347</v>
      </c>
      <c r="N17" t="s" s="1">
        <v>16</v>
      </c>
      <c r="O17" t="s" s="1">
        <v>16</v>
      </c>
      <c r="P17" t="s" s="1">
        <v>16</v>
      </c>
      <c r="Q17" t="n" s="6">
        <v>45838.0</v>
      </c>
      <c r="R17" t="s" s="1"/>
      <c r="S17" t="s" s="1"/>
      <c r="T17" t="s" s="1"/>
      <c r="U17" t="s" s="1"/>
      <c r="V17" t="s" s="1">
        <v>494</v>
      </c>
      <c r="W17" t="n" s="4">
        <v>1</v>
      </c>
      <c r="X17" t="n" s="7">
        <v>2001.8</v>
      </c>
      <c r="Y17" t="s" s="1">
        <v>351</v>
      </c>
      <c r="Z17" t="n" s="1">
        <v>94.0</v>
      </c>
      <c r="AA17" t="n" s="7">
        <v>21.3</v>
      </c>
      <c r="AB17" t="s" s="1">
        <v>518</v>
      </c>
      <c r="AC17" t="s" s="1">
        <v>525</v>
      </c>
      <c r="AD17" t="s" s="1">
        <v>215</v>
      </c>
      <c r="AE17" t="s" s="1">
        <v>354</v>
      </c>
      <c r="AF17" t="s" s="1">
        <v>253</v>
      </c>
      <c r="AG17" t="s" s="1">
        <v>354</v>
      </c>
      <c r="AH17" t="n" s="7">
        <v>2001.8</v>
      </c>
      <c r="AI17" t="n" s="7">
        <v>21.29574468085106</v>
      </c>
      <c r="AJ17" t="s" s="1">
        <v>440</v>
      </c>
      <c r="AK17" t="s" s="1"/>
      <c r="AL17" t="s" s="1"/>
      <c r="AM17" t="s" s="1">
        <v>440</v>
      </c>
      <c r="AN17" t="s" s="1">
        <v>102</v>
      </c>
      <c r="AO17" t="s" s="1"/>
      <c r="AP17" t="s" s="1"/>
      <c r="AQ17" t="s" s="1"/>
      <c r="AR17" t="s" s="1"/>
      <c r="AS17" t="s" s="2"/>
      <c r="AT17" t="s" s="1"/>
      <c r="AU17" t="s" s="1"/>
      <c r="AV17" t="s" s="1"/>
      <c r="AW17" t="s" s="1">
        <v>506</v>
      </c>
      <c r="AX17" t="n" s="8">
        <v>45838.40476605596</v>
      </c>
      <c r="AY17" t="s" s="1">
        <v>135</v>
      </c>
      <c r="AZ17" t="n" s="7">
        <v>2001.8</v>
      </c>
      <c r="BA17" t="s" s="1"/>
      <c r="BB17" t="n" s="6">
        <v>46022.0</v>
      </c>
      <c r="BC17" t="n" s="6">
        <v>45835.0</v>
      </c>
      <c r="BD17" t="n" s="6">
        <v>45835.0</v>
      </c>
      <c r="BE17" t="n" s="8">
        <v>46022.0</v>
      </c>
      <c r="BF17" t="s" s="1">
        <v>537</v>
      </c>
      <c r="BG17" t="s" s="1"/>
      <c r="BH17" t="s" s="1"/>
      <c r="BI17" t="s" s="1">
        <v>15</v>
      </c>
    </row>
    <row r="18" spans="1:61">
      <c r="A18" t="n" s="4">
        <v>13</v>
      </c>
      <c r="B18" s="2">
        <f>HYPERLINK("https://my.zakupivli.pro/remote/dispatcher/state_purchase_view/60401632", "UA-2025-06-27-008584-a")</f>
        <v/>
      </c>
      <c r="C18" t="s" s="2">
        <v>351</v>
      </c>
      <c r="D18" t="s" s="1">
        <v>426</v>
      </c>
      <c r="E18" t="s" s="1">
        <v>543</v>
      </c>
      <c r="F18" t="s" s="1">
        <v>83</v>
      </c>
      <c r="G18" t="s" s="1">
        <v>160</v>
      </c>
      <c r="H18" t="s" s="1">
        <v>278</v>
      </c>
      <c r="I18" t="s" s="1">
        <v>443</v>
      </c>
      <c r="J18" t="s" s="1">
        <v>423</v>
      </c>
      <c r="K18" t="s" s="1">
        <v>21</v>
      </c>
      <c r="L18" t="s" s="1">
        <v>347</v>
      </c>
      <c r="M18" t="s" s="1">
        <v>347</v>
      </c>
      <c r="N18" t="s" s="1">
        <v>16</v>
      </c>
      <c r="O18" t="s" s="1">
        <v>16</v>
      </c>
      <c r="P18" t="s" s="1">
        <v>16</v>
      </c>
      <c r="Q18" t="n" s="6">
        <v>45835.0</v>
      </c>
      <c r="R18" t="s" s="1"/>
      <c r="S18" t="s" s="1"/>
      <c r="T18" t="s" s="1"/>
      <c r="U18" t="s" s="1"/>
      <c r="V18" t="s" s="1">
        <v>494</v>
      </c>
      <c r="W18" t="n" s="4">
        <v>1</v>
      </c>
      <c r="X18" t="n" s="7">
        <v>46.0</v>
      </c>
      <c r="Y18" t="s" s="1">
        <v>351</v>
      </c>
      <c r="Z18" t="n" s="1">
        <v>1.0</v>
      </c>
      <c r="AA18" t="n" s="7">
        <v>46.0</v>
      </c>
      <c r="AB18" t="s" s="1">
        <v>559</v>
      </c>
      <c r="AC18" t="s" s="1">
        <v>525</v>
      </c>
      <c r="AD18" t="s" s="1">
        <v>215</v>
      </c>
      <c r="AE18" t="s" s="1">
        <v>354</v>
      </c>
      <c r="AF18" t="s" s="1">
        <v>253</v>
      </c>
      <c r="AG18" t="s" s="1">
        <v>354</v>
      </c>
      <c r="AH18" t="n" s="7">
        <v>46.0</v>
      </c>
      <c r="AI18" t="n" s="7">
        <v>46.0</v>
      </c>
      <c r="AJ18" t="s" s="1">
        <v>440</v>
      </c>
      <c r="AK18" t="s" s="1"/>
      <c r="AL18" t="s" s="1"/>
      <c r="AM18" t="s" s="1">
        <v>440</v>
      </c>
      <c r="AN18" t="s" s="1">
        <v>102</v>
      </c>
      <c r="AO18" t="s" s="1"/>
      <c r="AP18" t="s" s="1"/>
      <c r="AQ18" t="s" s="1"/>
      <c r="AR18" t="s" s="1"/>
      <c r="AS18" t="s" s="2"/>
      <c r="AT18" t="s" s="1"/>
      <c r="AU18" t="s" s="1"/>
      <c r="AV18" t="s" s="1"/>
      <c r="AW18" t="s" s="1">
        <v>506</v>
      </c>
      <c r="AX18" t="n" s="8">
        <v>45835.6438289452</v>
      </c>
      <c r="AY18" t="s" s="1">
        <v>135</v>
      </c>
      <c r="AZ18" t="n" s="7">
        <v>46.0</v>
      </c>
      <c r="BA18" t="s" s="1"/>
      <c r="BB18" t="n" s="6">
        <v>46022.0</v>
      </c>
      <c r="BC18" t="n" s="6">
        <v>45835.0</v>
      </c>
      <c r="BD18" t="n" s="6">
        <v>45835.0</v>
      </c>
      <c r="BE18" t="n" s="8">
        <v>46022.0</v>
      </c>
      <c r="BF18" t="s" s="1">
        <v>537</v>
      </c>
      <c r="BG18" t="s" s="1"/>
      <c r="BH18" t="s" s="1"/>
      <c r="BI18" t="s" s="1">
        <v>15</v>
      </c>
    </row>
    <row r="19" spans="1:61">
      <c r="A19" t="n" s="4">
        <v>14</v>
      </c>
      <c r="B19" s="2">
        <f>HYPERLINK("https://my.zakupivli.pro/remote/dispatcher/state_purchase_view/60400877", "UA-2025-06-27-008270-a")</f>
        <v/>
      </c>
      <c r="C19" t="s" s="2">
        <v>351</v>
      </c>
      <c r="D19" t="s" s="1">
        <v>444</v>
      </c>
      <c r="E19" t="s" s="1">
        <v>545</v>
      </c>
      <c r="F19" t="s" s="1">
        <v>83</v>
      </c>
      <c r="G19" t="s" s="1">
        <v>122</v>
      </c>
      <c r="H19" t="s" s="1">
        <v>278</v>
      </c>
      <c r="I19" t="s" s="1">
        <v>443</v>
      </c>
      <c r="J19" t="s" s="1">
        <v>423</v>
      </c>
      <c r="K19" t="s" s="1">
        <v>21</v>
      </c>
      <c r="L19" t="s" s="1">
        <v>347</v>
      </c>
      <c r="M19" t="s" s="1">
        <v>347</v>
      </c>
      <c r="N19" t="s" s="1">
        <v>16</v>
      </c>
      <c r="O19" t="s" s="1">
        <v>16</v>
      </c>
      <c r="P19" t="s" s="1">
        <v>16</v>
      </c>
      <c r="Q19" t="n" s="6">
        <v>45835.0</v>
      </c>
      <c r="R19" t="s" s="1"/>
      <c r="S19" t="s" s="1"/>
      <c r="T19" t="s" s="1"/>
      <c r="U19" t="s" s="1"/>
      <c r="V19" t="s" s="1">
        <v>494</v>
      </c>
      <c r="W19" t="n" s="4">
        <v>1</v>
      </c>
      <c r="X19" t="n" s="7">
        <v>270.0</v>
      </c>
      <c r="Y19" t="s" s="1">
        <v>351</v>
      </c>
      <c r="Z19" t="n" s="1">
        <v>3.0</v>
      </c>
      <c r="AA19" t="n" s="7">
        <v>90.0</v>
      </c>
      <c r="AB19" t="s" s="1">
        <v>559</v>
      </c>
      <c r="AC19" t="s" s="1">
        <v>525</v>
      </c>
      <c r="AD19" t="s" s="1">
        <v>215</v>
      </c>
      <c r="AE19" t="s" s="1">
        <v>354</v>
      </c>
      <c r="AF19" t="s" s="1">
        <v>253</v>
      </c>
      <c r="AG19" t="s" s="1">
        <v>354</v>
      </c>
      <c r="AH19" t="n" s="7">
        <v>270.0</v>
      </c>
      <c r="AI19" t="n" s="7">
        <v>90.0</v>
      </c>
      <c r="AJ19" t="s" s="1">
        <v>440</v>
      </c>
      <c r="AK19" t="s" s="1"/>
      <c r="AL19" t="s" s="1"/>
      <c r="AM19" t="s" s="1">
        <v>440</v>
      </c>
      <c r="AN19" t="s" s="1">
        <v>102</v>
      </c>
      <c r="AO19" t="s" s="1"/>
      <c r="AP19" t="s" s="1"/>
      <c r="AQ19" t="s" s="1"/>
      <c r="AR19" t="s" s="1"/>
      <c r="AS19" t="s" s="2"/>
      <c r="AT19" t="s" s="1"/>
      <c r="AU19" t="s" s="1"/>
      <c r="AV19" t="s" s="1"/>
      <c r="AW19" t="s" s="1">
        <v>506</v>
      </c>
      <c r="AX19" t="n" s="8">
        <v>45835.63511281925</v>
      </c>
      <c r="AY19" t="s" s="1">
        <v>135</v>
      </c>
      <c r="AZ19" t="n" s="7">
        <v>270.0</v>
      </c>
      <c r="BA19" t="s" s="1"/>
      <c r="BB19" t="n" s="6">
        <v>46022.0</v>
      </c>
      <c r="BC19" t="n" s="6">
        <v>45835.0</v>
      </c>
      <c r="BD19" t="n" s="6">
        <v>45835.0</v>
      </c>
      <c r="BE19" t="n" s="8">
        <v>46022.0</v>
      </c>
      <c r="BF19" t="s" s="1">
        <v>537</v>
      </c>
      <c r="BG19" t="s" s="1"/>
      <c r="BH19" t="s" s="1"/>
      <c r="BI19" t="s" s="1">
        <v>15</v>
      </c>
    </row>
    <row r="20" spans="1:61">
      <c r="A20" t="n" s="4">
        <v>15</v>
      </c>
      <c r="B20" s="2">
        <f>HYPERLINK("https://my.zakupivli.pro/remote/dispatcher/state_purchase_view/60393907", "UA-2025-06-27-004981-a")</f>
        <v/>
      </c>
      <c r="C20" t="s" s="2">
        <v>351</v>
      </c>
      <c r="D20" t="s" s="1">
        <v>485</v>
      </c>
      <c r="E20" t="s" s="1">
        <v>558</v>
      </c>
      <c r="F20" t="s" s="1">
        <v>83</v>
      </c>
      <c r="G20" t="s" s="1">
        <v>168</v>
      </c>
      <c r="H20" t="s" s="1">
        <v>278</v>
      </c>
      <c r="I20" t="s" s="1">
        <v>443</v>
      </c>
      <c r="J20" t="s" s="1">
        <v>423</v>
      </c>
      <c r="K20" t="s" s="1">
        <v>21</v>
      </c>
      <c r="L20" t="s" s="1">
        <v>347</v>
      </c>
      <c r="M20" t="s" s="1">
        <v>347</v>
      </c>
      <c r="N20" t="s" s="1">
        <v>16</v>
      </c>
      <c r="O20" t="s" s="1">
        <v>16</v>
      </c>
      <c r="P20" t="s" s="1">
        <v>16</v>
      </c>
      <c r="Q20" t="n" s="6">
        <v>45835.0</v>
      </c>
      <c r="R20" t="s" s="1"/>
      <c r="S20" t="s" s="1"/>
      <c r="T20" t="s" s="1"/>
      <c r="U20" t="s" s="1"/>
      <c r="V20" t="s" s="1">
        <v>494</v>
      </c>
      <c r="W20" t="n" s="4">
        <v>1</v>
      </c>
      <c r="X20" t="n" s="7">
        <v>1000.0</v>
      </c>
      <c r="Y20" t="s" s="1">
        <v>351</v>
      </c>
      <c r="Z20" t="n" s="1">
        <v>4.0</v>
      </c>
      <c r="AA20" t="n" s="7">
        <v>250.0</v>
      </c>
      <c r="AB20" t="s" s="1">
        <v>559</v>
      </c>
      <c r="AC20" t="s" s="1">
        <v>525</v>
      </c>
      <c r="AD20" t="s" s="1">
        <v>215</v>
      </c>
      <c r="AE20" t="s" s="1">
        <v>354</v>
      </c>
      <c r="AF20" t="s" s="1">
        <v>253</v>
      </c>
      <c r="AG20" t="s" s="1">
        <v>354</v>
      </c>
      <c r="AH20" t="n" s="7">
        <v>1000.0</v>
      </c>
      <c r="AI20" t="n" s="7">
        <v>250.0</v>
      </c>
      <c r="AJ20" t="s" s="1">
        <v>440</v>
      </c>
      <c r="AK20" t="s" s="1"/>
      <c r="AL20" t="s" s="1"/>
      <c r="AM20" t="s" s="1">
        <v>440</v>
      </c>
      <c r="AN20" t="s" s="1">
        <v>102</v>
      </c>
      <c r="AO20" t="s" s="1"/>
      <c r="AP20" t="s" s="1"/>
      <c r="AQ20" t="s" s="1"/>
      <c r="AR20" t="s" s="1"/>
      <c r="AS20" t="s" s="2"/>
      <c r="AT20" t="s" s="1"/>
      <c r="AU20" t="s" s="1"/>
      <c r="AV20" t="s" s="1"/>
      <c r="AW20" t="s" s="1">
        <v>506</v>
      </c>
      <c r="AX20" t="n" s="8">
        <v>45835.5247539164</v>
      </c>
      <c r="AY20" t="s" s="1">
        <v>135</v>
      </c>
      <c r="AZ20" t="n" s="7">
        <v>1000.0</v>
      </c>
      <c r="BA20" t="s" s="1"/>
      <c r="BB20" t="n" s="6">
        <v>46022.0</v>
      </c>
      <c r="BC20" t="n" s="6">
        <v>45835.0</v>
      </c>
      <c r="BD20" t="n" s="6">
        <v>45835.0</v>
      </c>
      <c r="BE20" t="n" s="8">
        <v>46022.0</v>
      </c>
      <c r="BF20" t="s" s="1">
        <v>537</v>
      </c>
      <c r="BG20" t="s" s="1"/>
      <c r="BH20" t="s" s="1"/>
      <c r="BI20" t="s" s="1">
        <v>15</v>
      </c>
    </row>
    <row r="21" spans="1:61">
      <c r="A21" t="n" s="4">
        <v>16</v>
      </c>
      <c r="B21" s="2">
        <f>HYPERLINK("https://my.zakupivli.pro/remote/dispatcher/state_purchase_view/60393474", "UA-2025-06-27-004767-a")</f>
        <v/>
      </c>
      <c r="C21" t="s" s="2">
        <v>351</v>
      </c>
      <c r="D21" t="s" s="1">
        <v>308</v>
      </c>
      <c r="E21" t="s" s="1">
        <v>516</v>
      </c>
      <c r="F21" t="s" s="1">
        <v>83</v>
      </c>
      <c r="G21" t="s" s="1">
        <v>113</v>
      </c>
      <c r="H21" t="s" s="1">
        <v>278</v>
      </c>
      <c r="I21" t="s" s="1">
        <v>443</v>
      </c>
      <c r="J21" t="s" s="1">
        <v>423</v>
      </c>
      <c r="K21" t="s" s="1">
        <v>21</v>
      </c>
      <c r="L21" t="s" s="1">
        <v>347</v>
      </c>
      <c r="M21" t="s" s="1">
        <v>347</v>
      </c>
      <c r="N21" t="s" s="1">
        <v>16</v>
      </c>
      <c r="O21" t="s" s="1">
        <v>16</v>
      </c>
      <c r="P21" t="s" s="1">
        <v>16</v>
      </c>
      <c r="Q21" t="n" s="6">
        <v>45835.0</v>
      </c>
      <c r="R21" t="s" s="1"/>
      <c r="S21" t="s" s="1"/>
      <c r="T21" t="s" s="1"/>
      <c r="U21" t="s" s="1"/>
      <c r="V21" t="s" s="1">
        <v>494</v>
      </c>
      <c r="W21" t="n" s="4">
        <v>1</v>
      </c>
      <c r="X21" t="n" s="7">
        <v>644.0</v>
      </c>
      <c r="Y21" t="s" s="1">
        <v>351</v>
      </c>
      <c r="Z21" t="n" s="1">
        <v>6.0</v>
      </c>
      <c r="AA21" t="n" s="7">
        <v>107.33</v>
      </c>
      <c r="AB21" t="s" s="1">
        <v>518</v>
      </c>
      <c r="AC21" t="s" s="1">
        <v>525</v>
      </c>
      <c r="AD21" t="s" s="1">
        <v>215</v>
      </c>
      <c r="AE21" t="s" s="1">
        <v>354</v>
      </c>
      <c r="AF21" t="s" s="1">
        <v>253</v>
      </c>
      <c r="AG21" t="s" s="1">
        <v>354</v>
      </c>
      <c r="AH21" t="n" s="7">
        <v>644.0</v>
      </c>
      <c r="AI21" t="n" s="7">
        <v>107.33333333333333</v>
      </c>
      <c r="AJ21" t="s" s="1">
        <v>440</v>
      </c>
      <c r="AK21" t="s" s="1"/>
      <c r="AL21" t="s" s="1"/>
      <c r="AM21" t="s" s="1">
        <v>440</v>
      </c>
      <c r="AN21" t="s" s="1">
        <v>102</v>
      </c>
      <c r="AO21" t="s" s="1"/>
      <c r="AP21" t="s" s="1"/>
      <c r="AQ21" t="s" s="1"/>
      <c r="AR21" t="s" s="1"/>
      <c r="AS21" t="s" s="2"/>
      <c r="AT21" t="s" s="1"/>
      <c r="AU21" t="s" s="1"/>
      <c r="AV21" t="s" s="1"/>
      <c r="AW21" t="s" s="1">
        <v>506</v>
      </c>
      <c r="AX21" t="n" s="8">
        <v>45835.51572296206</v>
      </c>
      <c r="AY21" t="s" s="1">
        <v>135</v>
      </c>
      <c r="AZ21" t="n" s="7">
        <v>644.0</v>
      </c>
      <c r="BA21" t="s" s="1"/>
      <c r="BB21" t="n" s="6">
        <v>46022.0</v>
      </c>
      <c r="BC21" t="n" s="6">
        <v>45835.0</v>
      </c>
      <c r="BD21" t="n" s="6">
        <v>45835.0</v>
      </c>
      <c r="BE21" t="n" s="8">
        <v>46022.0</v>
      </c>
      <c r="BF21" t="s" s="1">
        <v>537</v>
      </c>
      <c r="BG21" t="s" s="1"/>
      <c r="BH21" t="s" s="1"/>
      <c r="BI21" t="s" s="1">
        <v>15</v>
      </c>
    </row>
    <row r="22" spans="1:61">
      <c r="A22" t="n" s="4">
        <v>17</v>
      </c>
      <c r="B22" s="2">
        <f>HYPERLINK("https://my.zakupivli.pro/remote/dispatcher/state_purchase_view/60392474", "UA-2025-06-27-004339-a")</f>
        <v/>
      </c>
      <c r="C22" t="s" s="2">
        <v>351</v>
      </c>
      <c r="D22" t="s" s="1">
        <v>348</v>
      </c>
      <c r="E22" t="s" s="1">
        <v>349</v>
      </c>
      <c r="F22" t="s" s="1">
        <v>83</v>
      </c>
      <c r="G22" t="s" s="1">
        <v>116</v>
      </c>
      <c r="H22" t="s" s="1">
        <v>278</v>
      </c>
      <c r="I22" t="s" s="1">
        <v>443</v>
      </c>
      <c r="J22" t="s" s="1">
        <v>423</v>
      </c>
      <c r="K22" t="s" s="1">
        <v>21</v>
      </c>
      <c r="L22" t="s" s="1">
        <v>347</v>
      </c>
      <c r="M22" t="s" s="1">
        <v>347</v>
      </c>
      <c r="N22" t="s" s="1">
        <v>16</v>
      </c>
      <c r="O22" t="s" s="1">
        <v>16</v>
      </c>
      <c r="P22" t="s" s="1">
        <v>16</v>
      </c>
      <c r="Q22" t="n" s="6">
        <v>45835.0</v>
      </c>
      <c r="R22" t="s" s="1"/>
      <c r="S22" t="s" s="1"/>
      <c r="T22" t="s" s="1"/>
      <c r="U22" t="s" s="1"/>
      <c r="V22" t="s" s="1">
        <v>494</v>
      </c>
      <c r="W22" t="n" s="4">
        <v>1</v>
      </c>
      <c r="X22" t="n" s="7">
        <v>364.0</v>
      </c>
      <c r="Y22" t="s" s="1">
        <v>351</v>
      </c>
      <c r="Z22" t="n" s="1">
        <v>8.0</v>
      </c>
      <c r="AA22" t="n" s="7">
        <v>45.5</v>
      </c>
      <c r="AB22" t="s" s="1">
        <v>518</v>
      </c>
      <c r="AC22" t="s" s="1">
        <v>525</v>
      </c>
      <c r="AD22" t="s" s="1">
        <v>215</v>
      </c>
      <c r="AE22" t="s" s="1">
        <v>354</v>
      </c>
      <c r="AF22" t="s" s="1">
        <v>253</v>
      </c>
      <c r="AG22" t="s" s="1">
        <v>354</v>
      </c>
      <c r="AH22" t="n" s="7">
        <v>364.0</v>
      </c>
      <c r="AI22" t="n" s="7">
        <v>45.5</v>
      </c>
      <c r="AJ22" t="s" s="1">
        <v>440</v>
      </c>
      <c r="AK22" t="s" s="1"/>
      <c r="AL22" t="s" s="1"/>
      <c r="AM22" t="s" s="1">
        <v>440</v>
      </c>
      <c r="AN22" t="s" s="1">
        <v>102</v>
      </c>
      <c r="AO22" t="s" s="1"/>
      <c r="AP22" t="s" s="1"/>
      <c r="AQ22" t="s" s="1"/>
      <c r="AR22" t="s" s="1"/>
      <c r="AS22" t="s" s="2"/>
      <c r="AT22" t="s" s="1"/>
      <c r="AU22" t="s" s="1"/>
      <c r="AV22" t="s" s="1"/>
      <c r="AW22" t="s" s="1">
        <v>506</v>
      </c>
      <c r="AX22" t="n" s="8">
        <v>45835.50052791176</v>
      </c>
      <c r="AY22" t="s" s="1">
        <v>135</v>
      </c>
      <c r="AZ22" t="n" s="7">
        <v>364.0</v>
      </c>
      <c r="BA22" t="s" s="1"/>
      <c r="BB22" t="n" s="6">
        <v>46022.0</v>
      </c>
      <c r="BC22" t="n" s="6">
        <v>45835.0</v>
      </c>
      <c r="BD22" t="n" s="6">
        <v>45835.0</v>
      </c>
      <c r="BE22" t="n" s="8">
        <v>46022.0</v>
      </c>
      <c r="BF22" t="s" s="1">
        <v>537</v>
      </c>
      <c r="BG22" t="s" s="1"/>
      <c r="BH22" t="s" s="1"/>
      <c r="BI22" t="s" s="1">
        <v>15</v>
      </c>
    </row>
    <row r="23" spans="1:61">
      <c r="A23" t="n" s="4">
        <v>18</v>
      </c>
      <c r="B23" s="2">
        <f>HYPERLINK("https://my.zakupivli.pro/remote/dispatcher/state_purchase_view/60391506", "UA-2025-06-27-003852-a")</f>
        <v/>
      </c>
      <c r="C23" t="s" s="2">
        <v>351</v>
      </c>
      <c r="D23" t="s" s="1">
        <v>448</v>
      </c>
      <c r="E23" t="s" s="1">
        <v>548</v>
      </c>
      <c r="F23" t="s" s="1">
        <v>83</v>
      </c>
      <c r="G23" t="s" s="1">
        <v>156</v>
      </c>
      <c r="H23" t="s" s="1">
        <v>278</v>
      </c>
      <c r="I23" t="s" s="1">
        <v>443</v>
      </c>
      <c r="J23" t="s" s="1">
        <v>423</v>
      </c>
      <c r="K23" t="s" s="1">
        <v>21</v>
      </c>
      <c r="L23" t="s" s="1">
        <v>347</v>
      </c>
      <c r="M23" t="s" s="1">
        <v>347</v>
      </c>
      <c r="N23" t="s" s="1">
        <v>16</v>
      </c>
      <c r="O23" t="s" s="1">
        <v>16</v>
      </c>
      <c r="P23" t="s" s="1">
        <v>16</v>
      </c>
      <c r="Q23" t="n" s="6">
        <v>45835.0</v>
      </c>
      <c r="R23" t="s" s="1"/>
      <c r="S23" t="s" s="1"/>
      <c r="T23" t="s" s="1"/>
      <c r="U23" t="s" s="1"/>
      <c r="V23" t="s" s="1">
        <v>494</v>
      </c>
      <c r="W23" t="n" s="4">
        <v>1</v>
      </c>
      <c r="X23" t="n" s="7">
        <v>336.0</v>
      </c>
      <c r="Y23" t="s" s="1">
        <v>351</v>
      </c>
      <c r="Z23" t="s" s="1">
        <v>518</v>
      </c>
      <c r="AA23" t="s" s="1">
        <v>518</v>
      </c>
      <c r="AB23" t="s" s="1">
        <v>518</v>
      </c>
      <c r="AC23" t="s" s="1">
        <v>525</v>
      </c>
      <c r="AD23" t="s" s="1">
        <v>215</v>
      </c>
      <c r="AE23" t="s" s="1">
        <v>354</v>
      </c>
      <c r="AF23" t="s" s="1">
        <v>253</v>
      </c>
      <c r="AG23" t="s" s="1">
        <v>354</v>
      </c>
      <c r="AH23" t="n" s="7">
        <v>336.0</v>
      </c>
      <c r="AI23" t="s" s="1">
        <v>518</v>
      </c>
      <c r="AJ23" t="s" s="1">
        <v>440</v>
      </c>
      <c r="AK23" t="s" s="1"/>
      <c r="AL23" t="s" s="1"/>
      <c r="AM23" t="s" s="1">
        <v>440</v>
      </c>
      <c r="AN23" t="s" s="1">
        <v>102</v>
      </c>
      <c r="AO23" t="s" s="1"/>
      <c r="AP23" t="s" s="1"/>
      <c r="AQ23" t="s" s="1"/>
      <c r="AR23" t="s" s="1"/>
      <c r="AS23" t="s" s="2"/>
      <c r="AT23" t="s" s="1"/>
      <c r="AU23" t="s" s="1"/>
      <c r="AV23" t="s" s="1"/>
      <c r="AW23" t="s" s="1">
        <v>506</v>
      </c>
      <c r="AX23" t="n" s="8">
        <v>45835.487525476194</v>
      </c>
      <c r="AY23" t="s" s="1">
        <v>135</v>
      </c>
      <c r="AZ23" t="n" s="7">
        <v>336.0</v>
      </c>
      <c r="BA23" t="s" s="1"/>
      <c r="BB23" t="n" s="6">
        <v>46022.0</v>
      </c>
      <c r="BC23" t="n" s="6">
        <v>45835.0</v>
      </c>
      <c r="BD23" t="n" s="6">
        <v>45835.0</v>
      </c>
      <c r="BE23" t="n" s="8">
        <v>46022.0</v>
      </c>
      <c r="BF23" t="s" s="1">
        <v>537</v>
      </c>
      <c r="BG23" t="s" s="1"/>
      <c r="BH23" t="s" s="1"/>
      <c r="BI23" t="s" s="1">
        <v>15</v>
      </c>
    </row>
    <row r="24" spans="1:61">
      <c r="A24" t="n" s="4">
        <v>19</v>
      </c>
      <c r="B24" s="2">
        <f>HYPERLINK("https://my.zakupivli.pro/remote/dispatcher/state_purchase_view/60390585", "UA-2025-06-27-003483-a")</f>
        <v/>
      </c>
      <c r="C24" t="s" s="2">
        <v>351</v>
      </c>
      <c r="D24" t="s" s="1">
        <v>321</v>
      </c>
      <c r="E24" t="s" s="1">
        <v>520</v>
      </c>
      <c r="F24" t="s" s="1">
        <v>83</v>
      </c>
      <c r="G24" t="s" s="1">
        <v>120</v>
      </c>
      <c r="H24" t="s" s="1">
        <v>278</v>
      </c>
      <c r="I24" t="s" s="1">
        <v>443</v>
      </c>
      <c r="J24" t="s" s="1">
        <v>423</v>
      </c>
      <c r="K24" t="s" s="1">
        <v>21</v>
      </c>
      <c r="L24" t="s" s="1">
        <v>347</v>
      </c>
      <c r="M24" t="s" s="1">
        <v>347</v>
      </c>
      <c r="N24" t="s" s="1">
        <v>16</v>
      </c>
      <c r="O24" t="s" s="1">
        <v>16</v>
      </c>
      <c r="P24" t="s" s="1">
        <v>16</v>
      </c>
      <c r="Q24" t="n" s="6">
        <v>45835.0</v>
      </c>
      <c r="R24" t="s" s="1"/>
      <c r="S24" t="s" s="1"/>
      <c r="T24" t="s" s="1"/>
      <c r="U24" t="s" s="1"/>
      <c r="V24" t="s" s="1">
        <v>494</v>
      </c>
      <c r="W24" t="n" s="4">
        <v>1</v>
      </c>
      <c r="X24" t="n" s="7">
        <v>930.0</v>
      </c>
      <c r="Y24" t="s" s="1">
        <v>351</v>
      </c>
      <c r="Z24" t="n" s="1">
        <v>5.0</v>
      </c>
      <c r="AA24" t="n" s="7">
        <v>186.0</v>
      </c>
      <c r="AB24" t="s" s="1">
        <v>559</v>
      </c>
      <c r="AC24" t="s" s="1">
        <v>525</v>
      </c>
      <c r="AD24" t="s" s="1">
        <v>215</v>
      </c>
      <c r="AE24" t="s" s="1">
        <v>354</v>
      </c>
      <c r="AF24" t="s" s="1">
        <v>253</v>
      </c>
      <c r="AG24" t="s" s="1">
        <v>354</v>
      </c>
      <c r="AH24" t="n" s="7">
        <v>930.0</v>
      </c>
      <c r="AI24" t="n" s="7">
        <v>186.0</v>
      </c>
      <c r="AJ24" t="s" s="1">
        <v>440</v>
      </c>
      <c r="AK24" t="s" s="1"/>
      <c r="AL24" t="s" s="1"/>
      <c r="AM24" t="s" s="1">
        <v>440</v>
      </c>
      <c r="AN24" t="s" s="1">
        <v>102</v>
      </c>
      <c r="AO24" t="s" s="1"/>
      <c r="AP24" t="s" s="1"/>
      <c r="AQ24" t="s" s="1"/>
      <c r="AR24" t="s" s="1"/>
      <c r="AS24" t="s" s="2"/>
      <c r="AT24" t="s" s="1"/>
      <c r="AU24" t="s" s="1"/>
      <c r="AV24" t="s" s="1"/>
      <c r="AW24" t="s" s="1">
        <v>506</v>
      </c>
      <c r="AX24" t="n" s="8">
        <v>45835.479408280466</v>
      </c>
      <c r="AY24" t="s" s="1">
        <v>135</v>
      </c>
      <c r="AZ24" t="n" s="7">
        <v>930.0</v>
      </c>
      <c r="BA24" t="s" s="1"/>
      <c r="BB24" t="n" s="6">
        <v>46022.0</v>
      </c>
      <c r="BC24" t="n" s="6">
        <v>45835.0</v>
      </c>
      <c r="BD24" t="n" s="6">
        <v>45835.0</v>
      </c>
      <c r="BE24" t="n" s="8">
        <v>46022.0</v>
      </c>
      <c r="BF24" t="s" s="1">
        <v>537</v>
      </c>
      <c r="BG24" t="s" s="1"/>
      <c r="BH24" t="s" s="1"/>
      <c r="BI24" t="s" s="1">
        <v>15</v>
      </c>
    </row>
    <row r="25" spans="1:61">
      <c r="A25" t="n" s="4">
        <v>20</v>
      </c>
      <c r="B25" s="2">
        <f>HYPERLINK("https://my.zakupivli.pro/remote/dispatcher/state_purchase_view/60379369", "UA-2025-06-26-011247-a")</f>
        <v/>
      </c>
      <c r="C25" t="s" s="2">
        <v>351</v>
      </c>
      <c r="D25" t="s" s="1">
        <v>292</v>
      </c>
      <c r="E25" t="s" s="1">
        <v>511</v>
      </c>
      <c r="F25" t="s" s="1">
        <v>83</v>
      </c>
      <c r="G25" t="s" s="1">
        <v>157</v>
      </c>
      <c r="H25" t="s" s="1">
        <v>278</v>
      </c>
      <c r="I25" t="s" s="1">
        <v>443</v>
      </c>
      <c r="J25" t="s" s="1">
        <v>423</v>
      </c>
      <c r="K25" t="s" s="1">
        <v>21</v>
      </c>
      <c r="L25" t="s" s="1">
        <v>347</v>
      </c>
      <c r="M25" t="s" s="1">
        <v>347</v>
      </c>
      <c r="N25" t="s" s="1">
        <v>16</v>
      </c>
      <c r="O25" t="s" s="1">
        <v>16</v>
      </c>
      <c r="P25" t="s" s="1">
        <v>16</v>
      </c>
      <c r="Q25" t="n" s="6">
        <v>45834.0</v>
      </c>
      <c r="R25" t="s" s="1"/>
      <c r="S25" t="s" s="1"/>
      <c r="T25" t="s" s="1"/>
      <c r="U25" t="s" s="1"/>
      <c r="V25" t="s" s="1">
        <v>494</v>
      </c>
      <c r="W25" t="n" s="4">
        <v>1</v>
      </c>
      <c r="X25" t="n" s="7">
        <v>105.0</v>
      </c>
      <c r="Y25" t="s" s="1">
        <v>351</v>
      </c>
      <c r="Z25" t="n" s="1">
        <v>3.0</v>
      </c>
      <c r="AA25" t="n" s="7">
        <v>35.0</v>
      </c>
      <c r="AB25" t="s" s="1">
        <v>523</v>
      </c>
      <c r="AC25" t="s" s="1">
        <v>525</v>
      </c>
      <c r="AD25" t="s" s="1">
        <v>215</v>
      </c>
      <c r="AE25" t="s" s="1">
        <v>354</v>
      </c>
      <c r="AF25" t="s" s="1">
        <v>253</v>
      </c>
      <c r="AG25" t="s" s="1">
        <v>354</v>
      </c>
      <c r="AH25" t="n" s="7">
        <v>105.0</v>
      </c>
      <c r="AI25" t="n" s="7">
        <v>35.0</v>
      </c>
      <c r="AJ25" t="s" s="1">
        <v>440</v>
      </c>
      <c r="AK25" t="s" s="1"/>
      <c r="AL25" t="s" s="1"/>
      <c r="AM25" t="s" s="1">
        <v>440</v>
      </c>
      <c r="AN25" t="s" s="1">
        <v>102</v>
      </c>
      <c r="AO25" t="s" s="1"/>
      <c r="AP25" t="s" s="1"/>
      <c r="AQ25" t="s" s="1"/>
      <c r="AR25" t="s" s="1"/>
      <c r="AS25" t="s" s="2"/>
      <c r="AT25" t="s" s="1"/>
      <c r="AU25" t="s" s="1"/>
      <c r="AV25" t="s" s="1"/>
      <c r="AW25" t="s" s="1">
        <v>506</v>
      </c>
      <c r="AX25" t="n" s="8">
        <v>45834.69310161313</v>
      </c>
      <c r="AY25" t="s" s="1">
        <v>177</v>
      </c>
      <c r="AZ25" t="n" s="7">
        <v>105.0</v>
      </c>
      <c r="BA25" t="s" s="1"/>
      <c r="BB25" t="n" s="6">
        <v>46022.0</v>
      </c>
      <c r="BC25" t="n" s="6">
        <v>45834.0</v>
      </c>
      <c r="BD25" t="n" s="6">
        <v>45834.0</v>
      </c>
      <c r="BE25" t="n" s="8">
        <v>46022.0</v>
      </c>
      <c r="BF25" t="s" s="1">
        <v>537</v>
      </c>
      <c r="BG25" t="s" s="1"/>
      <c r="BH25" t="s" s="1"/>
      <c r="BI25" t="s" s="1">
        <v>15</v>
      </c>
    </row>
    <row r="26" spans="1:61">
      <c r="A26" t="n" s="4">
        <v>21</v>
      </c>
      <c r="B26" s="2">
        <f>HYPERLINK("https://my.zakupivli.pro/remote/dispatcher/state_purchase_view/60378918", "UA-2025-06-26-011045-a")</f>
        <v/>
      </c>
      <c r="C26" t="s" s="2">
        <v>351</v>
      </c>
      <c r="D26" t="s" s="1">
        <v>447</v>
      </c>
      <c r="E26" t="s" s="1">
        <v>547</v>
      </c>
      <c r="F26" t="s" s="1">
        <v>83</v>
      </c>
      <c r="G26" t="s" s="1">
        <v>156</v>
      </c>
      <c r="H26" t="s" s="1">
        <v>278</v>
      </c>
      <c r="I26" t="s" s="1">
        <v>443</v>
      </c>
      <c r="J26" t="s" s="1">
        <v>423</v>
      </c>
      <c r="K26" t="s" s="1">
        <v>21</v>
      </c>
      <c r="L26" t="s" s="1">
        <v>347</v>
      </c>
      <c r="M26" t="s" s="1">
        <v>347</v>
      </c>
      <c r="N26" t="s" s="1">
        <v>16</v>
      </c>
      <c r="O26" t="s" s="1">
        <v>16</v>
      </c>
      <c r="P26" t="s" s="1">
        <v>16</v>
      </c>
      <c r="Q26" t="n" s="6">
        <v>45834.0</v>
      </c>
      <c r="R26" t="s" s="1"/>
      <c r="S26" t="s" s="1"/>
      <c r="T26" t="s" s="1"/>
      <c r="U26" t="s" s="1"/>
      <c r="V26" t="s" s="1">
        <v>494</v>
      </c>
      <c r="W26" t="n" s="4">
        <v>1</v>
      </c>
      <c r="X26" t="n" s="7">
        <v>440.0</v>
      </c>
      <c r="Y26" t="s" s="1">
        <v>351</v>
      </c>
      <c r="Z26" t="n" s="1">
        <v>55.0</v>
      </c>
      <c r="AA26" t="n" s="7">
        <v>8.0</v>
      </c>
      <c r="AB26" t="s" s="1">
        <v>523</v>
      </c>
      <c r="AC26" t="s" s="1">
        <v>525</v>
      </c>
      <c r="AD26" t="s" s="1">
        <v>215</v>
      </c>
      <c r="AE26" t="s" s="1">
        <v>354</v>
      </c>
      <c r="AF26" t="s" s="1">
        <v>253</v>
      </c>
      <c r="AG26" t="s" s="1">
        <v>354</v>
      </c>
      <c r="AH26" t="n" s="7">
        <v>440.0</v>
      </c>
      <c r="AI26" t="n" s="7">
        <v>8.0</v>
      </c>
      <c r="AJ26" t="s" s="1">
        <v>440</v>
      </c>
      <c r="AK26" t="s" s="1"/>
      <c r="AL26" t="s" s="1"/>
      <c r="AM26" t="s" s="1">
        <v>440</v>
      </c>
      <c r="AN26" t="s" s="1">
        <v>102</v>
      </c>
      <c r="AO26" t="s" s="1"/>
      <c r="AP26" t="s" s="1"/>
      <c r="AQ26" t="s" s="1"/>
      <c r="AR26" t="s" s="1"/>
      <c r="AS26" t="s" s="2"/>
      <c r="AT26" t="s" s="1"/>
      <c r="AU26" t="s" s="1"/>
      <c r="AV26" t="s" s="1"/>
      <c r="AW26" t="s" s="1">
        <v>506</v>
      </c>
      <c r="AX26" t="n" s="8">
        <v>45834.68678596171</v>
      </c>
      <c r="AY26" t="s" s="1">
        <v>177</v>
      </c>
      <c r="AZ26" t="n" s="7">
        <v>440.0</v>
      </c>
      <c r="BA26" t="s" s="1"/>
      <c r="BB26" t="n" s="6">
        <v>46022.0</v>
      </c>
      <c r="BC26" t="n" s="6">
        <v>45834.0</v>
      </c>
      <c r="BD26" t="n" s="6">
        <v>45834.0</v>
      </c>
      <c r="BE26" t="n" s="8">
        <v>46022.0</v>
      </c>
      <c r="BF26" t="s" s="1">
        <v>537</v>
      </c>
      <c r="BG26" t="s" s="1"/>
      <c r="BH26" t="s" s="1"/>
      <c r="BI26" t="s" s="1">
        <v>15</v>
      </c>
    </row>
    <row r="27" spans="1:61">
      <c r="A27" t="n" s="4">
        <v>22</v>
      </c>
      <c r="B27" s="2">
        <f>HYPERLINK("https://my.zakupivli.pro/remote/dispatcher/state_purchase_view/60378283", "UA-2025-06-26-010737-a")</f>
        <v/>
      </c>
      <c r="C27" t="s" s="2">
        <v>351</v>
      </c>
      <c r="D27" t="s" s="1">
        <v>274</v>
      </c>
      <c r="E27" t="s" s="1">
        <v>496</v>
      </c>
      <c r="F27" t="s" s="1">
        <v>83</v>
      </c>
      <c r="G27" t="s" s="1">
        <v>113</v>
      </c>
      <c r="H27" t="s" s="1">
        <v>278</v>
      </c>
      <c r="I27" t="s" s="1">
        <v>443</v>
      </c>
      <c r="J27" t="s" s="1">
        <v>423</v>
      </c>
      <c r="K27" t="s" s="1">
        <v>21</v>
      </c>
      <c r="L27" t="s" s="1">
        <v>347</v>
      </c>
      <c r="M27" t="s" s="1">
        <v>347</v>
      </c>
      <c r="N27" t="s" s="1">
        <v>16</v>
      </c>
      <c r="O27" t="s" s="1">
        <v>16</v>
      </c>
      <c r="P27" t="s" s="1">
        <v>16</v>
      </c>
      <c r="Q27" t="n" s="6">
        <v>45834.0</v>
      </c>
      <c r="R27" t="s" s="1"/>
      <c r="S27" t="s" s="1"/>
      <c r="T27" t="s" s="1"/>
      <c r="U27" t="s" s="1"/>
      <c r="V27" t="s" s="1">
        <v>494</v>
      </c>
      <c r="W27" t="n" s="4">
        <v>1</v>
      </c>
      <c r="X27" t="n" s="7">
        <v>870.0</v>
      </c>
      <c r="Y27" t="s" s="1">
        <v>351</v>
      </c>
      <c r="Z27" t="n" s="1">
        <v>8.0</v>
      </c>
      <c r="AA27" t="n" s="7">
        <v>108.75</v>
      </c>
      <c r="AB27" t="s" s="1">
        <v>518</v>
      </c>
      <c r="AC27" t="s" s="1">
        <v>525</v>
      </c>
      <c r="AD27" t="s" s="1">
        <v>215</v>
      </c>
      <c r="AE27" t="s" s="1">
        <v>354</v>
      </c>
      <c r="AF27" t="s" s="1">
        <v>253</v>
      </c>
      <c r="AG27" t="s" s="1">
        <v>354</v>
      </c>
      <c r="AH27" t="n" s="7">
        <v>870.0</v>
      </c>
      <c r="AI27" t="n" s="7">
        <v>108.75</v>
      </c>
      <c r="AJ27" t="s" s="1">
        <v>440</v>
      </c>
      <c r="AK27" t="s" s="1"/>
      <c r="AL27" t="s" s="1"/>
      <c r="AM27" t="s" s="1">
        <v>440</v>
      </c>
      <c r="AN27" t="s" s="1">
        <v>102</v>
      </c>
      <c r="AO27" t="s" s="1"/>
      <c r="AP27" t="s" s="1"/>
      <c r="AQ27" t="s" s="1"/>
      <c r="AR27" t="s" s="1"/>
      <c r="AS27" t="s" s="2"/>
      <c r="AT27" t="s" s="1"/>
      <c r="AU27" t="s" s="1"/>
      <c r="AV27" t="s" s="1"/>
      <c r="AW27" t="s" s="1">
        <v>506</v>
      </c>
      <c r="AX27" t="n" s="8">
        <v>45834.681996484054</v>
      </c>
      <c r="AY27" t="s" s="1">
        <v>177</v>
      </c>
      <c r="AZ27" t="n" s="7">
        <v>870.0</v>
      </c>
      <c r="BA27" t="s" s="1"/>
      <c r="BB27" t="n" s="6">
        <v>46022.0</v>
      </c>
      <c r="BC27" t="n" s="6">
        <v>45834.0</v>
      </c>
      <c r="BD27" t="n" s="6">
        <v>45834.0</v>
      </c>
      <c r="BE27" t="n" s="8">
        <v>46022.0</v>
      </c>
      <c r="BF27" t="s" s="1">
        <v>537</v>
      </c>
      <c r="BG27" t="s" s="1"/>
      <c r="BH27" t="s" s="1"/>
      <c r="BI27" t="s" s="1">
        <v>15</v>
      </c>
    </row>
    <row r="28" spans="1:61">
      <c r="A28" t="n" s="4">
        <v>23</v>
      </c>
      <c r="B28" s="2">
        <f>HYPERLINK("https://my.zakupivli.pro/remote/dispatcher/state_purchase_view/60366285", "UA-2025-06-26-005248-a")</f>
        <v/>
      </c>
      <c r="C28" t="s" s="2">
        <v>351</v>
      </c>
      <c r="D28" t="s" s="1">
        <v>397</v>
      </c>
      <c r="E28" t="s" s="1">
        <v>535</v>
      </c>
      <c r="F28" t="s" s="1">
        <v>83</v>
      </c>
      <c r="G28" t="s" s="1">
        <v>115</v>
      </c>
      <c r="H28" t="s" s="1">
        <v>278</v>
      </c>
      <c r="I28" t="s" s="1">
        <v>443</v>
      </c>
      <c r="J28" t="s" s="1">
        <v>423</v>
      </c>
      <c r="K28" t="s" s="1">
        <v>21</v>
      </c>
      <c r="L28" t="s" s="1">
        <v>347</v>
      </c>
      <c r="M28" t="s" s="1">
        <v>347</v>
      </c>
      <c r="N28" t="s" s="1">
        <v>16</v>
      </c>
      <c r="O28" t="s" s="1">
        <v>16</v>
      </c>
      <c r="P28" t="s" s="1">
        <v>16</v>
      </c>
      <c r="Q28" t="n" s="6">
        <v>45834.0</v>
      </c>
      <c r="R28" t="s" s="1"/>
      <c r="S28" t="s" s="1"/>
      <c r="T28" t="s" s="1"/>
      <c r="U28" t="s" s="1"/>
      <c r="V28" t="s" s="1">
        <v>494</v>
      </c>
      <c r="W28" t="n" s="4">
        <v>1</v>
      </c>
      <c r="X28" t="n" s="7">
        <v>2330.0</v>
      </c>
      <c r="Y28" t="s" s="1">
        <v>351</v>
      </c>
      <c r="Z28" t="n" s="1">
        <v>76.0</v>
      </c>
      <c r="AA28" t="n" s="7">
        <v>30.66</v>
      </c>
      <c r="AB28" t="s" s="1">
        <v>518</v>
      </c>
      <c r="AC28" t="s" s="1">
        <v>525</v>
      </c>
      <c r="AD28" t="s" s="1">
        <v>215</v>
      </c>
      <c r="AE28" t="s" s="1">
        <v>354</v>
      </c>
      <c r="AF28" t="s" s="1">
        <v>253</v>
      </c>
      <c r="AG28" t="s" s="1">
        <v>354</v>
      </c>
      <c r="AH28" t="n" s="7">
        <v>2330.0</v>
      </c>
      <c r="AI28" t="n" s="7">
        <v>30.657894736842106</v>
      </c>
      <c r="AJ28" t="s" s="1">
        <v>440</v>
      </c>
      <c r="AK28" t="s" s="1"/>
      <c r="AL28" t="s" s="1"/>
      <c r="AM28" t="s" s="1">
        <v>440</v>
      </c>
      <c r="AN28" t="s" s="1">
        <v>102</v>
      </c>
      <c r="AO28" t="s" s="1"/>
      <c r="AP28" t="s" s="1"/>
      <c r="AQ28" t="s" s="1"/>
      <c r="AR28" t="s" s="1"/>
      <c r="AS28" t="s" s="2"/>
      <c r="AT28" t="s" s="1"/>
      <c r="AU28" t="s" s="1"/>
      <c r="AV28" t="s" s="1"/>
      <c r="AW28" t="s" s="1">
        <v>506</v>
      </c>
      <c r="AX28" t="n" s="8">
        <v>45834.51346898163</v>
      </c>
      <c r="AY28" t="s" s="1">
        <v>177</v>
      </c>
      <c r="AZ28" t="n" s="7">
        <v>2330.0</v>
      </c>
      <c r="BA28" t="s" s="1"/>
      <c r="BB28" t="n" s="6">
        <v>46022.0</v>
      </c>
      <c r="BC28" t="n" s="6">
        <v>45834.0</v>
      </c>
      <c r="BD28" t="n" s="6">
        <v>45834.0</v>
      </c>
      <c r="BE28" t="n" s="8">
        <v>46022.0</v>
      </c>
      <c r="BF28" t="s" s="1">
        <v>537</v>
      </c>
      <c r="BG28" t="s" s="1"/>
      <c r="BH28" t="s" s="1"/>
      <c r="BI28" t="s" s="1">
        <v>15</v>
      </c>
    </row>
    <row r="29" spans="1:61">
      <c r="A29" t="n" s="4">
        <v>24</v>
      </c>
      <c r="B29" s="2">
        <f>HYPERLINK("https://my.zakupivli.pro/remote/dispatcher/state_purchase_view/60365795", "UA-2025-06-26-005002-a")</f>
        <v/>
      </c>
      <c r="C29" t="s" s="2">
        <v>351</v>
      </c>
      <c r="D29" t="s" s="1">
        <v>277</v>
      </c>
      <c r="E29" t="s" s="1">
        <v>507</v>
      </c>
      <c r="F29" t="s" s="1">
        <v>83</v>
      </c>
      <c r="G29" t="s" s="1">
        <v>168</v>
      </c>
      <c r="H29" t="s" s="1">
        <v>278</v>
      </c>
      <c r="I29" t="s" s="1">
        <v>443</v>
      </c>
      <c r="J29" t="s" s="1">
        <v>423</v>
      </c>
      <c r="K29" t="s" s="1">
        <v>21</v>
      </c>
      <c r="L29" t="s" s="1">
        <v>347</v>
      </c>
      <c r="M29" t="s" s="1">
        <v>347</v>
      </c>
      <c r="N29" t="s" s="1">
        <v>16</v>
      </c>
      <c r="O29" t="s" s="1">
        <v>16</v>
      </c>
      <c r="P29" t="s" s="1">
        <v>16</v>
      </c>
      <c r="Q29" t="n" s="6">
        <v>45834.0</v>
      </c>
      <c r="R29" t="s" s="1"/>
      <c r="S29" t="s" s="1"/>
      <c r="T29" t="s" s="1"/>
      <c r="U29" t="s" s="1"/>
      <c r="V29" t="s" s="1">
        <v>494</v>
      </c>
      <c r="W29" t="n" s="4">
        <v>1</v>
      </c>
      <c r="X29" t="n" s="7">
        <v>107.5</v>
      </c>
      <c r="Y29" t="s" s="1">
        <v>351</v>
      </c>
      <c r="Z29" t="n" s="1">
        <v>51.0</v>
      </c>
      <c r="AA29" t="n" s="7">
        <v>2.11</v>
      </c>
      <c r="AB29" t="s" s="1">
        <v>518</v>
      </c>
      <c r="AC29" t="s" s="1">
        <v>525</v>
      </c>
      <c r="AD29" t="s" s="1">
        <v>215</v>
      </c>
      <c r="AE29" t="s" s="1">
        <v>354</v>
      </c>
      <c r="AF29" t="s" s="1">
        <v>253</v>
      </c>
      <c r="AG29" t="s" s="1">
        <v>354</v>
      </c>
      <c r="AH29" t="n" s="7">
        <v>107.5</v>
      </c>
      <c r="AI29" t="n" s="7">
        <v>2.107843137254902</v>
      </c>
      <c r="AJ29" t="s" s="1">
        <v>440</v>
      </c>
      <c r="AK29" t="s" s="1"/>
      <c r="AL29" t="s" s="1"/>
      <c r="AM29" t="s" s="1">
        <v>440</v>
      </c>
      <c r="AN29" t="s" s="1">
        <v>102</v>
      </c>
      <c r="AO29" t="s" s="1"/>
      <c r="AP29" t="s" s="1"/>
      <c r="AQ29" t="s" s="1"/>
      <c r="AR29" t="s" s="1"/>
      <c r="AS29" t="s" s="2"/>
      <c r="AT29" t="s" s="1"/>
      <c r="AU29" t="s" s="1"/>
      <c r="AV29" t="s" s="1"/>
      <c r="AW29" t="s" s="1">
        <v>506</v>
      </c>
      <c r="AX29" t="n" s="8">
        <v>45834.50454429227</v>
      </c>
      <c r="AY29" t="s" s="1">
        <v>177</v>
      </c>
      <c r="AZ29" t="n" s="7">
        <v>107.5</v>
      </c>
      <c r="BA29" t="s" s="1"/>
      <c r="BB29" t="n" s="6">
        <v>46022.0</v>
      </c>
      <c r="BC29" t="n" s="6">
        <v>45834.0</v>
      </c>
      <c r="BD29" t="n" s="6">
        <v>45834.0</v>
      </c>
      <c r="BE29" t="n" s="8">
        <v>46022.0</v>
      </c>
      <c r="BF29" t="s" s="1">
        <v>537</v>
      </c>
      <c r="BG29" t="s" s="1"/>
      <c r="BH29" t="s" s="1"/>
      <c r="BI29" t="s" s="1">
        <v>15</v>
      </c>
    </row>
    <row r="30" spans="1:61">
      <c r="A30" t="n" s="4">
        <v>25</v>
      </c>
      <c r="B30" s="2">
        <f>HYPERLINK("https://my.zakupivli.pro/remote/dispatcher/state_purchase_view/60359826", "UA-2025-06-26-002264-a")</f>
        <v/>
      </c>
      <c r="C30" t="s" s="2">
        <v>351</v>
      </c>
      <c r="D30" t="s" s="1">
        <v>375</v>
      </c>
      <c r="E30" t="s" s="1">
        <v>493</v>
      </c>
      <c r="F30" t="s" s="1">
        <v>83</v>
      </c>
      <c r="G30" t="s" s="1">
        <v>81</v>
      </c>
      <c r="H30" t="s" s="1">
        <v>278</v>
      </c>
      <c r="I30" t="s" s="1">
        <v>443</v>
      </c>
      <c r="J30" t="s" s="1">
        <v>423</v>
      </c>
      <c r="K30" t="s" s="1">
        <v>21</v>
      </c>
      <c r="L30" t="s" s="1">
        <v>347</v>
      </c>
      <c r="M30" t="s" s="1">
        <v>347</v>
      </c>
      <c r="N30" t="s" s="1">
        <v>16</v>
      </c>
      <c r="O30" t="s" s="1">
        <v>16</v>
      </c>
      <c r="P30" t="s" s="1">
        <v>16</v>
      </c>
      <c r="Q30" t="n" s="6">
        <v>45834.0</v>
      </c>
      <c r="R30" t="s" s="1"/>
      <c r="S30" t="s" s="1"/>
      <c r="T30" t="s" s="1"/>
      <c r="U30" t="s" s="1"/>
      <c r="V30" t="s" s="1">
        <v>494</v>
      </c>
      <c r="W30" t="n" s="4">
        <v>1</v>
      </c>
      <c r="X30" t="n" s="7">
        <v>1650.0</v>
      </c>
      <c r="Y30" t="s" s="1">
        <v>351</v>
      </c>
      <c r="Z30" t="n" s="1">
        <v>6.0</v>
      </c>
      <c r="AA30" t="n" s="7">
        <v>275.0</v>
      </c>
      <c r="AB30" t="s" s="1">
        <v>518</v>
      </c>
      <c r="AC30" t="s" s="1">
        <v>525</v>
      </c>
      <c r="AD30" t="s" s="1">
        <v>215</v>
      </c>
      <c r="AE30" t="s" s="1">
        <v>354</v>
      </c>
      <c r="AF30" t="s" s="1">
        <v>253</v>
      </c>
      <c r="AG30" t="s" s="1">
        <v>354</v>
      </c>
      <c r="AH30" t="n" s="7">
        <v>1650.0</v>
      </c>
      <c r="AI30" t="n" s="7">
        <v>275.0</v>
      </c>
      <c r="AJ30" t="s" s="1">
        <v>478</v>
      </c>
      <c r="AK30" t="s" s="1"/>
      <c r="AL30" t="s" s="1"/>
      <c r="AM30" t="s" s="1">
        <v>478</v>
      </c>
      <c r="AN30" t="s" s="1">
        <v>112</v>
      </c>
      <c r="AO30" t="s" s="1"/>
      <c r="AP30" t="s" s="1"/>
      <c r="AQ30" t="s" s="1"/>
      <c r="AR30" t="s" s="1"/>
      <c r="AS30" t="s" s="2"/>
      <c r="AT30" t="s" s="1"/>
      <c r="AU30" t="s" s="1"/>
      <c r="AV30" t="s" s="1"/>
      <c r="AW30" t="s" s="1">
        <v>506</v>
      </c>
      <c r="AX30" t="n" s="8">
        <v>45834.43575857964</v>
      </c>
      <c r="AY30" t="s" s="1">
        <v>74</v>
      </c>
      <c r="AZ30" t="n" s="7">
        <v>1650.0</v>
      </c>
      <c r="BA30" t="s" s="1"/>
      <c r="BB30" t="n" s="6">
        <v>46022.0</v>
      </c>
      <c r="BC30" t="n" s="6">
        <v>45834.0</v>
      </c>
      <c r="BD30" t="n" s="6">
        <v>45834.0</v>
      </c>
      <c r="BE30" t="n" s="8">
        <v>46022.0</v>
      </c>
      <c r="BF30" t="s" s="1">
        <v>537</v>
      </c>
      <c r="BG30" t="s" s="1"/>
      <c r="BH30" t="s" s="1"/>
      <c r="BI30" t="s" s="1">
        <v>15</v>
      </c>
    </row>
    <row r="31" spans="1:61">
      <c r="A31" t="n" s="4">
        <v>26</v>
      </c>
      <c r="B31" s="2">
        <f>HYPERLINK("https://my.zakupivli.pro/remote/dispatcher/state_purchase_view/60357786", "UA-2025-06-26-001357-a")</f>
        <v/>
      </c>
      <c r="C31" t="s" s="2">
        <v>351</v>
      </c>
      <c r="D31" t="s" s="1">
        <v>371</v>
      </c>
      <c r="E31" t="s" s="1">
        <v>371</v>
      </c>
      <c r="F31" t="s" s="1">
        <v>83</v>
      </c>
      <c r="G31" t="s" s="1">
        <v>109</v>
      </c>
      <c r="H31" t="s" s="1">
        <v>278</v>
      </c>
      <c r="I31" t="s" s="1">
        <v>443</v>
      </c>
      <c r="J31" t="s" s="1">
        <v>423</v>
      </c>
      <c r="K31" t="s" s="1">
        <v>21</v>
      </c>
      <c r="L31" t="s" s="1">
        <v>347</v>
      </c>
      <c r="M31" t="s" s="1">
        <v>347</v>
      </c>
      <c r="N31" t="s" s="1">
        <v>16</v>
      </c>
      <c r="O31" t="s" s="1">
        <v>16</v>
      </c>
      <c r="P31" t="s" s="1">
        <v>16</v>
      </c>
      <c r="Q31" t="n" s="6">
        <v>45834.0</v>
      </c>
      <c r="R31" t="s" s="1"/>
      <c r="S31" t="s" s="1"/>
      <c r="T31" t="s" s="1"/>
      <c r="U31" t="s" s="1"/>
      <c r="V31" t="s" s="1">
        <v>494</v>
      </c>
      <c r="W31" t="n" s="4">
        <v>1</v>
      </c>
      <c r="X31" t="n" s="7">
        <v>15000.0</v>
      </c>
      <c r="Y31" t="s" s="1">
        <v>351</v>
      </c>
      <c r="Z31" t="n" s="1">
        <v>83.0</v>
      </c>
      <c r="AA31" t="n" s="7">
        <v>180.72</v>
      </c>
      <c r="AB31" t="s" s="1">
        <v>559</v>
      </c>
      <c r="AC31" t="s" s="1">
        <v>525</v>
      </c>
      <c r="AD31" t="s" s="1">
        <v>215</v>
      </c>
      <c r="AE31" t="s" s="1">
        <v>354</v>
      </c>
      <c r="AF31" t="s" s="1">
        <v>253</v>
      </c>
      <c r="AG31" t="s" s="1">
        <v>354</v>
      </c>
      <c r="AH31" t="n" s="7">
        <v>15000.0</v>
      </c>
      <c r="AI31" t="n" s="7">
        <v>180.72289156626505</v>
      </c>
      <c r="AJ31" t="s" s="1">
        <v>488</v>
      </c>
      <c r="AK31" t="s" s="1"/>
      <c r="AL31" t="s" s="1"/>
      <c r="AM31" t="s" s="1">
        <v>488</v>
      </c>
      <c r="AN31" t="s" s="1">
        <v>132</v>
      </c>
      <c r="AO31" t="s" s="1"/>
      <c r="AP31" t="s" s="1"/>
      <c r="AQ31" t="s" s="1"/>
      <c r="AR31" t="s" s="1"/>
      <c r="AS31" t="s" s="2"/>
      <c r="AT31" t="s" s="1"/>
      <c r="AU31" t="s" s="1"/>
      <c r="AV31" t="s" s="1"/>
      <c r="AW31" t="s" s="1">
        <v>506</v>
      </c>
      <c r="AX31" t="n" s="8">
        <v>45834.41139452565</v>
      </c>
      <c r="AY31" t="s" s="1">
        <v>72</v>
      </c>
      <c r="AZ31" t="n" s="7">
        <v>15000.0</v>
      </c>
      <c r="BA31" t="s" s="1"/>
      <c r="BB31" t="n" s="6">
        <v>46022.0</v>
      </c>
      <c r="BC31" t="n" s="6">
        <v>45834.0</v>
      </c>
      <c r="BD31" t="n" s="6">
        <v>45834.0</v>
      </c>
      <c r="BE31" t="n" s="8">
        <v>46022.0</v>
      </c>
      <c r="BF31" t="s" s="1">
        <v>537</v>
      </c>
      <c r="BG31" t="s" s="1"/>
      <c r="BH31" t="s" s="1"/>
      <c r="BI31" t="s" s="1">
        <v>15</v>
      </c>
    </row>
    <row r="32" spans="1:61">
      <c r="A32" t="n" s="4">
        <v>27</v>
      </c>
      <c r="B32" s="2">
        <f>HYPERLINK("https://my.zakupivli.pro/remote/dispatcher/state_purchase_view/60342017", "UA-2025-06-25-007888-a")</f>
        <v/>
      </c>
      <c r="C32" t="s" s="2">
        <v>351</v>
      </c>
      <c r="D32" t="s" s="1">
        <v>228</v>
      </c>
      <c r="E32" t="s" s="1">
        <v>228</v>
      </c>
      <c r="F32" t="s" s="1">
        <v>83</v>
      </c>
      <c r="G32" t="s" s="1">
        <v>172</v>
      </c>
      <c r="H32" t="s" s="1">
        <v>278</v>
      </c>
      <c r="I32" t="s" s="1">
        <v>443</v>
      </c>
      <c r="J32" t="s" s="1">
        <v>423</v>
      </c>
      <c r="K32" t="s" s="1">
        <v>21</v>
      </c>
      <c r="L32" t="s" s="1">
        <v>347</v>
      </c>
      <c r="M32" t="s" s="1">
        <v>347</v>
      </c>
      <c r="N32" t="s" s="1">
        <v>16</v>
      </c>
      <c r="O32" t="s" s="1">
        <v>16</v>
      </c>
      <c r="P32" t="s" s="1">
        <v>16</v>
      </c>
      <c r="Q32" t="n" s="6">
        <v>45833.0</v>
      </c>
      <c r="R32" t="s" s="1"/>
      <c r="S32" t="s" s="1"/>
      <c r="T32" t="s" s="1"/>
      <c r="U32" t="s" s="1"/>
      <c r="V32" t="s" s="1">
        <v>494</v>
      </c>
      <c r="W32" t="n" s="4">
        <v>1</v>
      </c>
      <c r="X32" t="n" s="7">
        <v>5100.0</v>
      </c>
      <c r="Y32" t="s" s="1">
        <v>351</v>
      </c>
      <c r="Z32" t="n" s="1">
        <v>10.0</v>
      </c>
      <c r="AA32" t="n" s="7">
        <v>510.0</v>
      </c>
      <c r="AB32" t="s" s="1">
        <v>559</v>
      </c>
      <c r="AC32" t="s" s="1">
        <v>525</v>
      </c>
      <c r="AD32" t="s" s="1">
        <v>215</v>
      </c>
      <c r="AE32" t="s" s="1">
        <v>354</v>
      </c>
      <c r="AF32" t="s" s="1">
        <v>253</v>
      </c>
      <c r="AG32" t="s" s="1">
        <v>354</v>
      </c>
      <c r="AH32" t="n" s="7">
        <v>5100.0</v>
      </c>
      <c r="AI32" t="n" s="7">
        <v>510.0</v>
      </c>
      <c r="AJ32" t="s" s="1">
        <v>220</v>
      </c>
      <c r="AK32" t="s" s="1"/>
      <c r="AL32" t="s" s="1"/>
      <c r="AM32" t="s" s="1">
        <v>220</v>
      </c>
      <c r="AN32" t="s" s="1">
        <v>78</v>
      </c>
      <c r="AO32" t="s" s="1"/>
      <c r="AP32" t="s" s="1"/>
      <c r="AQ32" t="s" s="1"/>
      <c r="AR32" t="s" s="1"/>
      <c r="AS32" t="s" s="2"/>
      <c r="AT32" t="s" s="1"/>
      <c r="AU32" t="s" s="1"/>
      <c r="AV32" t="s" s="1"/>
      <c r="AW32" t="s" s="1">
        <v>506</v>
      </c>
      <c r="AX32" t="n" s="8">
        <v>45833.598331793124</v>
      </c>
      <c r="AY32" t="s" s="1">
        <v>71</v>
      </c>
      <c r="AZ32" t="n" s="7">
        <v>5100.0</v>
      </c>
      <c r="BA32" t="s" s="1"/>
      <c r="BB32" t="n" s="6">
        <v>46022.0</v>
      </c>
      <c r="BC32" t="n" s="6">
        <v>45833.0</v>
      </c>
      <c r="BD32" t="n" s="6">
        <v>45833.0</v>
      </c>
      <c r="BE32" t="n" s="8">
        <v>46022.0</v>
      </c>
      <c r="BF32" t="s" s="1">
        <v>537</v>
      </c>
      <c r="BG32" t="s" s="1"/>
      <c r="BH32" t="s" s="1"/>
      <c r="BI32" t="s" s="1">
        <v>15</v>
      </c>
    </row>
    <row r="33" spans="1:61">
      <c r="A33" t="n" s="4">
        <v>28</v>
      </c>
      <c r="B33" s="2">
        <f>HYPERLINK("https://my.zakupivli.pro/remote/dispatcher/state_purchase_view/60337405", "UA-2025-06-25-005825-a")</f>
        <v/>
      </c>
      <c r="C33" t="s" s="2">
        <v>351</v>
      </c>
      <c r="D33" t="s" s="1">
        <v>314</v>
      </c>
      <c r="E33" t="s" s="1">
        <v>314</v>
      </c>
      <c r="F33" t="s" s="1">
        <v>83</v>
      </c>
      <c r="G33" t="s" s="1">
        <v>168</v>
      </c>
      <c r="H33" t="s" s="1">
        <v>278</v>
      </c>
      <c r="I33" t="s" s="1">
        <v>443</v>
      </c>
      <c r="J33" t="s" s="1">
        <v>423</v>
      </c>
      <c r="K33" t="s" s="1">
        <v>21</v>
      </c>
      <c r="L33" t="s" s="1">
        <v>347</v>
      </c>
      <c r="M33" t="s" s="1">
        <v>347</v>
      </c>
      <c r="N33" t="s" s="1">
        <v>16</v>
      </c>
      <c r="O33" t="s" s="1">
        <v>16</v>
      </c>
      <c r="P33" t="s" s="1">
        <v>16</v>
      </c>
      <c r="Q33" t="n" s="6">
        <v>45833.0</v>
      </c>
      <c r="R33" t="s" s="1"/>
      <c r="S33" t="s" s="1"/>
      <c r="T33" t="s" s="1"/>
      <c r="U33" t="s" s="1"/>
      <c r="V33" t="s" s="1">
        <v>494</v>
      </c>
      <c r="W33" t="n" s="4">
        <v>1</v>
      </c>
      <c r="X33" t="n" s="7">
        <v>90.0</v>
      </c>
      <c r="Y33" t="s" s="1">
        <v>351</v>
      </c>
      <c r="Z33" t="n" s="1">
        <v>3.0</v>
      </c>
      <c r="AA33" t="n" s="7">
        <v>30.0</v>
      </c>
      <c r="AB33" t="s" s="1">
        <v>529</v>
      </c>
      <c r="AC33" t="s" s="1">
        <v>525</v>
      </c>
      <c r="AD33" t="s" s="1">
        <v>215</v>
      </c>
      <c r="AE33" t="s" s="1">
        <v>354</v>
      </c>
      <c r="AF33" t="s" s="1">
        <v>253</v>
      </c>
      <c r="AG33" t="s" s="1">
        <v>354</v>
      </c>
      <c r="AH33" t="n" s="7">
        <v>90.0</v>
      </c>
      <c r="AI33" t="n" s="7">
        <v>30.0</v>
      </c>
      <c r="AJ33" t="s" s="1">
        <v>220</v>
      </c>
      <c r="AK33" t="s" s="1"/>
      <c r="AL33" t="s" s="1"/>
      <c r="AM33" t="s" s="1">
        <v>220</v>
      </c>
      <c r="AN33" t="s" s="1">
        <v>78</v>
      </c>
      <c r="AO33" t="s" s="1"/>
      <c r="AP33" t="s" s="1"/>
      <c r="AQ33" t="s" s="1"/>
      <c r="AR33" t="s" s="1"/>
      <c r="AS33" t="s" s="2"/>
      <c r="AT33" t="s" s="1"/>
      <c r="AU33" t="s" s="1"/>
      <c r="AV33" t="s" s="1"/>
      <c r="AW33" t="s" s="1">
        <v>506</v>
      </c>
      <c r="AX33" t="n" s="8">
        <v>45833.52710192798</v>
      </c>
      <c r="AY33" t="s" s="1">
        <v>71</v>
      </c>
      <c r="AZ33" t="n" s="7">
        <v>90.0</v>
      </c>
      <c r="BA33" t="s" s="1"/>
      <c r="BB33" t="n" s="6">
        <v>46022.0</v>
      </c>
      <c r="BC33" t="n" s="6">
        <v>45833.0</v>
      </c>
      <c r="BD33" t="n" s="6">
        <v>45833.0</v>
      </c>
      <c r="BE33" t="n" s="8">
        <v>46022.0</v>
      </c>
      <c r="BF33" t="s" s="1">
        <v>537</v>
      </c>
      <c r="BG33" t="s" s="1"/>
      <c r="BH33" t="s" s="1"/>
      <c r="BI33" t="s" s="1">
        <v>15</v>
      </c>
    </row>
    <row r="34" spans="1:61">
      <c r="A34" t="n" s="4">
        <v>29</v>
      </c>
      <c r="B34" s="2">
        <f>HYPERLINK("https://my.zakupivli.pro/remote/dispatcher/state_purchase_view/60336898", "UA-2025-06-25-005588-a")</f>
        <v/>
      </c>
      <c r="C34" t="s" s="2">
        <v>351</v>
      </c>
      <c r="D34" t="s" s="1">
        <v>238</v>
      </c>
      <c r="E34" t="s" s="1">
        <v>495</v>
      </c>
      <c r="F34" t="s" s="1">
        <v>83</v>
      </c>
      <c r="G34" t="s" s="1">
        <v>147</v>
      </c>
      <c r="H34" t="s" s="1">
        <v>278</v>
      </c>
      <c r="I34" t="s" s="1">
        <v>443</v>
      </c>
      <c r="J34" t="s" s="1">
        <v>423</v>
      </c>
      <c r="K34" t="s" s="1">
        <v>21</v>
      </c>
      <c r="L34" t="s" s="1">
        <v>347</v>
      </c>
      <c r="M34" t="s" s="1">
        <v>347</v>
      </c>
      <c r="N34" t="s" s="1">
        <v>16</v>
      </c>
      <c r="O34" t="s" s="1">
        <v>16</v>
      </c>
      <c r="P34" t="s" s="1">
        <v>16</v>
      </c>
      <c r="Q34" t="n" s="6">
        <v>45833.0</v>
      </c>
      <c r="R34" t="s" s="1"/>
      <c r="S34" t="s" s="1"/>
      <c r="T34" t="s" s="1"/>
      <c r="U34" t="s" s="1"/>
      <c r="V34" t="s" s="1">
        <v>494</v>
      </c>
      <c r="W34" t="n" s="4">
        <v>1</v>
      </c>
      <c r="X34" t="n" s="7">
        <v>6424.0</v>
      </c>
      <c r="Y34" t="s" s="1">
        <v>351</v>
      </c>
      <c r="Z34" t="s" s="1">
        <v>518</v>
      </c>
      <c r="AA34" t="s" s="1">
        <v>518</v>
      </c>
      <c r="AB34" t="s" s="1">
        <v>518</v>
      </c>
      <c r="AC34" t="s" s="1">
        <v>525</v>
      </c>
      <c r="AD34" t="s" s="1">
        <v>215</v>
      </c>
      <c r="AE34" t="s" s="1">
        <v>354</v>
      </c>
      <c r="AF34" t="s" s="1">
        <v>253</v>
      </c>
      <c r="AG34" t="s" s="1">
        <v>354</v>
      </c>
      <c r="AH34" t="n" s="7">
        <v>6424.0</v>
      </c>
      <c r="AI34" t="s" s="1">
        <v>518</v>
      </c>
      <c r="AJ34" t="s" s="1">
        <v>220</v>
      </c>
      <c r="AK34" t="s" s="1"/>
      <c r="AL34" t="s" s="1"/>
      <c r="AM34" t="s" s="1">
        <v>220</v>
      </c>
      <c r="AN34" t="s" s="1">
        <v>78</v>
      </c>
      <c r="AO34" t="s" s="1"/>
      <c r="AP34" t="s" s="1"/>
      <c r="AQ34" t="s" s="1"/>
      <c r="AR34" t="s" s="1"/>
      <c r="AS34" t="s" s="2"/>
      <c r="AT34" t="s" s="1"/>
      <c r="AU34" t="s" s="1"/>
      <c r="AV34" t="s" s="1"/>
      <c r="AW34" t="s" s="1">
        <v>506</v>
      </c>
      <c r="AX34" t="n" s="8">
        <v>45833.51909375241</v>
      </c>
      <c r="AY34" t="s" s="1">
        <v>71</v>
      </c>
      <c r="AZ34" t="n" s="7">
        <v>6424.0</v>
      </c>
      <c r="BA34" t="s" s="1"/>
      <c r="BB34" t="n" s="6">
        <v>46022.0</v>
      </c>
      <c r="BC34" t="n" s="6">
        <v>45833.0</v>
      </c>
      <c r="BD34" t="n" s="6">
        <v>45833.0</v>
      </c>
      <c r="BE34" t="n" s="8">
        <v>46022.0</v>
      </c>
      <c r="BF34" t="s" s="1">
        <v>537</v>
      </c>
      <c r="BG34" t="s" s="1"/>
      <c r="BH34" t="s" s="1"/>
      <c r="BI34" t="s" s="1">
        <v>15</v>
      </c>
    </row>
    <row r="35" spans="1:61">
      <c r="A35" t="n" s="4">
        <v>30</v>
      </c>
      <c r="B35" s="2">
        <f>HYPERLINK("https://my.zakupivli.pro/remote/dispatcher/state_purchase_view/60334709", "UA-2025-06-25-004574-a")</f>
        <v/>
      </c>
      <c r="C35" t="s" s="2">
        <v>351</v>
      </c>
      <c r="D35" t="s" s="1">
        <v>232</v>
      </c>
      <c r="E35" t="s" s="1">
        <v>492</v>
      </c>
      <c r="F35" t="s" s="1">
        <v>83</v>
      </c>
      <c r="G35" t="s" s="1">
        <v>158</v>
      </c>
      <c r="H35" t="s" s="1">
        <v>278</v>
      </c>
      <c r="I35" t="s" s="1">
        <v>443</v>
      </c>
      <c r="J35" t="s" s="1">
        <v>423</v>
      </c>
      <c r="K35" t="s" s="1">
        <v>21</v>
      </c>
      <c r="L35" t="s" s="1">
        <v>347</v>
      </c>
      <c r="M35" t="s" s="1">
        <v>347</v>
      </c>
      <c r="N35" t="s" s="1">
        <v>16</v>
      </c>
      <c r="O35" t="s" s="1">
        <v>16</v>
      </c>
      <c r="P35" t="s" s="1">
        <v>16</v>
      </c>
      <c r="Q35" t="n" s="6">
        <v>45833.0</v>
      </c>
      <c r="R35" t="s" s="1"/>
      <c r="S35" t="s" s="1"/>
      <c r="T35" t="s" s="1"/>
      <c r="U35" t="s" s="1"/>
      <c r="V35" t="s" s="1">
        <v>494</v>
      </c>
      <c r="W35" t="n" s="4">
        <v>1</v>
      </c>
      <c r="X35" t="n" s="7">
        <v>108.0</v>
      </c>
      <c r="Y35" t="s" s="1">
        <v>351</v>
      </c>
      <c r="Z35" t="n" s="1">
        <v>6.0</v>
      </c>
      <c r="AA35" t="n" s="7">
        <v>18.0</v>
      </c>
      <c r="AB35" t="s" s="1">
        <v>532</v>
      </c>
      <c r="AC35" t="s" s="1">
        <v>525</v>
      </c>
      <c r="AD35" t="s" s="1">
        <v>215</v>
      </c>
      <c r="AE35" t="s" s="1">
        <v>354</v>
      </c>
      <c r="AF35" t="s" s="1">
        <v>253</v>
      </c>
      <c r="AG35" t="s" s="1">
        <v>354</v>
      </c>
      <c r="AH35" t="n" s="7">
        <v>108.0</v>
      </c>
      <c r="AI35" t="n" s="7">
        <v>18.0</v>
      </c>
      <c r="AJ35" t="s" s="1">
        <v>220</v>
      </c>
      <c r="AK35" t="s" s="1"/>
      <c r="AL35" t="s" s="1"/>
      <c r="AM35" t="s" s="1">
        <v>220</v>
      </c>
      <c r="AN35" t="s" s="1">
        <v>78</v>
      </c>
      <c r="AO35" t="s" s="1"/>
      <c r="AP35" t="s" s="1"/>
      <c r="AQ35" t="s" s="1"/>
      <c r="AR35" t="s" s="1"/>
      <c r="AS35" t="s" s="2"/>
      <c r="AT35" t="s" s="1"/>
      <c r="AU35" t="s" s="1"/>
      <c r="AV35" t="s" s="1"/>
      <c r="AW35" t="s" s="1">
        <v>506</v>
      </c>
      <c r="AX35" t="n" s="8">
        <v>45833.489111435185</v>
      </c>
      <c r="AY35" t="s" s="1">
        <v>71</v>
      </c>
      <c r="AZ35" t="n" s="7">
        <v>108.0</v>
      </c>
      <c r="BA35" t="s" s="1"/>
      <c r="BB35" t="n" s="6">
        <v>46022.0</v>
      </c>
      <c r="BC35" t="n" s="6">
        <v>45833.0</v>
      </c>
      <c r="BD35" t="n" s="6">
        <v>45833.0</v>
      </c>
      <c r="BE35" t="n" s="8">
        <v>46022.0</v>
      </c>
      <c r="BF35" t="s" s="1">
        <v>537</v>
      </c>
      <c r="BG35" t="s" s="1"/>
      <c r="BH35" t="s" s="1"/>
      <c r="BI35" t="s" s="1">
        <v>15</v>
      </c>
    </row>
    <row r="36" spans="1:61">
      <c r="A36" t="n" s="4">
        <v>31</v>
      </c>
      <c r="B36" s="2">
        <f>HYPERLINK("https://my.zakupivli.pro/remote/dispatcher/state_purchase_view/60334000", "UA-2025-06-25-004223-a")</f>
        <v/>
      </c>
      <c r="C36" t="s" s="2">
        <v>351</v>
      </c>
      <c r="D36" t="s" s="1">
        <v>316</v>
      </c>
      <c r="E36" t="s" s="1">
        <v>517</v>
      </c>
      <c r="F36" t="s" s="1">
        <v>83</v>
      </c>
      <c r="G36" t="s" s="1">
        <v>154</v>
      </c>
      <c r="H36" t="s" s="1">
        <v>278</v>
      </c>
      <c r="I36" t="s" s="1">
        <v>443</v>
      </c>
      <c r="J36" t="s" s="1">
        <v>423</v>
      </c>
      <c r="K36" t="s" s="1">
        <v>21</v>
      </c>
      <c r="L36" t="s" s="1">
        <v>347</v>
      </c>
      <c r="M36" t="s" s="1">
        <v>347</v>
      </c>
      <c r="N36" t="s" s="1">
        <v>16</v>
      </c>
      <c r="O36" t="s" s="1">
        <v>16</v>
      </c>
      <c r="P36" t="s" s="1">
        <v>16</v>
      </c>
      <c r="Q36" t="n" s="6">
        <v>45833.0</v>
      </c>
      <c r="R36" t="s" s="1"/>
      <c r="S36" t="s" s="1"/>
      <c r="T36" t="s" s="1"/>
      <c r="U36" t="s" s="1"/>
      <c r="V36" t="s" s="1">
        <v>494</v>
      </c>
      <c r="W36" t="n" s="4">
        <v>1</v>
      </c>
      <c r="X36" t="n" s="7">
        <v>1960.0</v>
      </c>
      <c r="Y36" t="s" s="1">
        <v>351</v>
      </c>
      <c r="Z36" t="n" s="1">
        <v>40.0</v>
      </c>
      <c r="AA36" t="n" s="7">
        <v>49.0</v>
      </c>
      <c r="AB36" t="s" s="1">
        <v>518</v>
      </c>
      <c r="AC36" t="s" s="1">
        <v>525</v>
      </c>
      <c r="AD36" t="s" s="1">
        <v>215</v>
      </c>
      <c r="AE36" t="s" s="1">
        <v>354</v>
      </c>
      <c r="AF36" t="s" s="1">
        <v>253</v>
      </c>
      <c r="AG36" t="s" s="1">
        <v>354</v>
      </c>
      <c r="AH36" t="n" s="7">
        <v>1960.0</v>
      </c>
      <c r="AI36" t="n" s="7">
        <v>49.0</v>
      </c>
      <c r="AJ36" t="s" s="1">
        <v>220</v>
      </c>
      <c r="AK36" t="s" s="1"/>
      <c r="AL36" t="s" s="1"/>
      <c r="AM36" t="s" s="1">
        <v>220</v>
      </c>
      <c r="AN36" t="s" s="1">
        <v>78</v>
      </c>
      <c r="AO36" t="s" s="1"/>
      <c r="AP36" t="s" s="1"/>
      <c r="AQ36" t="s" s="1"/>
      <c r="AR36" t="s" s="1"/>
      <c r="AS36" t="s" s="2"/>
      <c r="AT36" t="s" s="1"/>
      <c r="AU36" t="s" s="1"/>
      <c r="AV36" t="s" s="1"/>
      <c r="AW36" t="s" s="1">
        <v>506</v>
      </c>
      <c r="AX36" t="n" s="8">
        <v>45833.48145127128</v>
      </c>
      <c r="AY36" t="s" s="1">
        <v>71</v>
      </c>
      <c r="AZ36" t="n" s="7">
        <v>1960.0</v>
      </c>
      <c r="BA36" t="s" s="1"/>
      <c r="BB36" t="n" s="6">
        <v>46022.0</v>
      </c>
      <c r="BC36" t="n" s="6">
        <v>45833.0</v>
      </c>
      <c r="BD36" t="n" s="6">
        <v>45833.0</v>
      </c>
      <c r="BE36" t="n" s="8">
        <v>46022.0</v>
      </c>
      <c r="BF36" t="s" s="1">
        <v>537</v>
      </c>
      <c r="BG36" t="s" s="1"/>
      <c r="BH36" t="s" s="1"/>
      <c r="BI36" t="s" s="1">
        <v>15</v>
      </c>
    </row>
    <row r="37" spans="1:61">
      <c r="A37" t="n" s="4">
        <v>32</v>
      </c>
      <c r="B37" s="2">
        <f>HYPERLINK("https://my.zakupivli.pro/remote/dispatcher/state_purchase_view/60330795", "UA-2025-06-25-002785-a")</f>
        <v/>
      </c>
      <c r="C37" t="s" s="2">
        <v>351</v>
      </c>
      <c r="D37" t="s" s="1">
        <v>332</v>
      </c>
      <c r="E37" t="s" s="1">
        <v>552</v>
      </c>
      <c r="F37" t="s" s="1">
        <v>83</v>
      </c>
      <c r="G37" t="s" s="1">
        <v>150</v>
      </c>
      <c r="H37" t="s" s="1">
        <v>278</v>
      </c>
      <c r="I37" t="s" s="1">
        <v>443</v>
      </c>
      <c r="J37" t="s" s="1">
        <v>423</v>
      </c>
      <c r="K37" t="s" s="1">
        <v>21</v>
      </c>
      <c r="L37" t="s" s="1">
        <v>347</v>
      </c>
      <c r="M37" t="s" s="1">
        <v>347</v>
      </c>
      <c r="N37" t="s" s="1">
        <v>16</v>
      </c>
      <c r="O37" t="s" s="1">
        <v>16</v>
      </c>
      <c r="P37" t="s" s="1">
        <v>16</v>
      </c>
      <c r="Q37" t="n" s="6">
        <v>45833.0</v>
      </c>
      <c r="R37" t="s" s="1"/>
      <c r="S37" t="s" s="1"/>
      <c r="T37" t="s" s="1"/>
      <c r="U37" t="s" s="1"/>
      <c r="V37" t="s" s="1">
        <v>494</v>
      </c>
      <c r="W37" t="n" s="4">
        <v>1</v>
      </c>
      <c r="X37" t="n" s="7">
        <v>1755.0</v>
      </c>
      <c r="Y37" t="s" s="1">
        <v>351</v>
      </c>
      <c r="Z37" t="n" s="1">
        <v>18.0</v>
      </c>
      <c r="AA37" t="n" s="7">
        <v>97.5</v>
      </c>
      <c r="AB37" t="s" s="1">
        <v>518</v>
      </c>
      <c r="AC37" t="s" s="1">
        <v>525</v>
      </c>
      <c r="AD37" t="s" s="1">
        <v>215</v>
      </c>
      <c r="AE37" t="s" s="1">
        <v>354</v>
      </c>
      <c r="AF37" t="s" s="1">
        <v>253</v>
      </c>
      <c r="AG37" t="s" s="1">
        <v>354</v>
      </c>
      <c r="AH37" t="n" s="7">
        <v>1755.0</v>
      </c>
      <c r="AI37" t="n" s="7">
        <v>97.5</v>
      </c>
      <c r="AJ37" t="s" s="1">
        <v>220</v>
      </c>
      <c r="AK37" t="s" s="1"/>
      <c r="AL37" t="s" s="1"/>
      <c r="AM37" t="s" s="1">
        <v>220</v>
      </c>
      <c r="AN37" t="s" s="1">
        <v>78</v>
      </c>
      <c r="AO37" t="s" s="1"/>
      <c r="AP37" t="s" s="1"/>
      <c r="AQ37" t="s" s="1"/>
      <c r="AR37" t="s" s="1"/>
      <c r="AS37" t="s" s="2"/>
      <c r="AT37" t="s" s="1"/>
      <c r="AU37" t="s" s="1"/>
      <c r="AV37" t="s" s="1"/>
      <c r="AW37" t="s" s="1">
        <v>506</v>
      </c>
      <c r="AX37" t="n" s="8">
        <v>45833.44975133717</v>
      </c>
      <c r="AY37" t="s" s="1">
        <v>71</v>
      </c>
      <c r="AZ37" t="n" s="7">
        <v>1755.0</v>
      </c>
      <c r="BA37" t="s" s="1"/>
      <c r="BB37" t="n" s="6">
        <v>46022.0</v>
      </c>
      <c r="BC37" t="n" s="6">
        <v>45833.0</v>
      </c>
      <c r="BD37" t="n" s="6">
        <v>45833.0</v>
      </c>
      <c r="BE37" t="n" s="8">
        <v>46022.0</v>
      </c>
      <c r="BF37" t="s" s="1">
        <v>537</v>
      </c>
      <c r="BG37" t="s" s="1"/>
      <c r="BH37" t="s" s="1"/>
      <c r="BI37" t="s" s="1">
        <v>15</v>
      </c>
    </row>
    <row r="38" spans="1:61">
      <c r="A38" t="n" s="4">
        <v>33</v>
      </c>
      <c r="B38" s="2">
        <f>HYPERLINK("https://my.zakupivli.pro/remote/dispatcher/state_purchase_view/60312694", "UA-2025-06-24-009032-a")</f>
        <v/>
      </c>
      <c r="C38" t="s" s="2">
        <v>351</v>
      </c>
      <c r="D38" t="s" s="1">
        <v>294</v>
      </c>
      <c r="E38" t="s" s="1">
        <v>294</v>
      </c>
      <c r="F38" t="s" s="1">
        <v>83</v>
      </c>
      <c r="G38" t="s" s="1">
        <v>108</v>
      </c>
      <c r="H38" t="s" s="1">
        <v>278</v>
      </c>
      <c r="I38" t="s" s="1">
        <v>443</v>
      </c>
      <c r="J38" t="s" s="1">
        <v>423</v>
      </c>
      <c r="K38" t="s" s="1">
        <v>21</v>
      </c>
      <c r="L38" t="s" s="1">
        <v>347</v>
      </c>
      <c r="M38" t="s" s="1">
        <v>347</v>
      </c>
      <c r="N38" t="s" s="1">
        <v>16</v>
      </c>
      <c r="O38" t="s" s="1">
        <v>16</v>
      </c>
      <c r="P38" t="s" s="1">
        <v>16</v>
      </c>
      <c r="Q38" t="n" s="6">
        <v>45832.0</v>
      </c>
      <c r="R38" t="s" s="1"/>
      <c r="S38" t="s" s="1"/>
      <c r="T38" t="s" s="1"/>
      <c r="U38" t="s" s="1"/>
      <c r="V38" t="s" s="1">
        <v>494</v>
      </c>
      <c r="W38" t="n" s="4">
        <v>1</v>
      </c>
      <c r="X38" t="n" s="7">
        <v>449.0</v>
      </c>
      <c r="Y38" t="s" s="1">
        <v>351</v>
      </c>
      <c r="Z38" t="n" s="1">
        <v>1.0</v>
      </c>
      <c r="AA38" t="n" s="7">
        <v>449.0</v>
      </c>
      <c r="AB38" t="s" s="1">
        <v>559</v>
      </c>
      <c r="AC38" t="s" s="1">
        <v>525</v>
      </c>
      <c r="AD38" t="s" s="1">
        <v>215</v>
      </c>
      <c r="AE38" t="s" s="1">
        <v>354</v>
      </c>
      <c r="AF38" t="s" s="1">
        <v>253</v>
      </c>
      <c r="AG38" t="s" s="1">
        <v>354</v>
      </c>
      <c r="AH38" t="n" s="7">
        <v>449.0</v>
      </c>
      <c r="AI38" t="n" s="7">
        <v>449.0</v>
      </c>
      <c r="AJ38" t="s" s="1">
        <v>243</v>
      </c>
      <c r="AK38" t="s" s="1"/>
      <c r="AL38" t="s" s="1"/>
      <c r="AM38" t="s" s="1">
        <v>243</v>
      </c>
      <c r="AN38" t="s" s="1">
        <v>107</v>
      </c>
      <c r="AO38" t="s" s="1"/>
      <c r="AP38" t="s" s="1"/>
      <c r="AQ38" t="s" s="1"/>
      <c r="AR38" t="s" s="1"/>
      <c r="AS38" t="s" s="2"/>
      <c r="AT38" t="s" s="1"/>
      <c r="AU38" t="s" s="1"/>
      <c r="AV38" t="s" s="1"/>
      <c r="AW38" t="s" s="1">
        <v>506</v>
      </c>
      <c r="AX38" t="n" s="8">
        <v>45832.61521599257</v>
      </c>
      <c r="AY38" t="s" s="1">
        <v>203</v>
      </c>
      <c r="AZ38" t="n" s="7">
        <v>449.0</v>
      </c>
      <c r="BA38" t="s" s="1"/>
      <c r="BB38" t="n" s="6">
        <v>46022.0</v>
      </c>
      <c r="BC38" t="n" s="6">
        <v>45832.0</v>
      </c>
      <c r="BD38" t="n" s="6">
        <v>45832.0</v>
      </c>
      <c r="BE38" t="n" s="8">
        <v>46022.0</v>
      </c>
      <c r="BF38" t="s" s="1">
        <v>537</v>
      </c>
      <c r="BG38" t="s" s="1"/>
      <c r="BH38" t="s" s="1"/>
      <c r="BI38" t="s" s="1">
        <v>15</v>
      </c>
    </row>
    <row r="39" spans="1:61">
      <c r="A39" t="n" s="4">
        <v>34</v>
      </c>
      <c r="B39" s="2">
        <f>HYPERLINK("https://my.zakupivli.pro/remote/dispatcher/state_purchase_view/60311509", "UA-2025-06-24-008487-a")</f>
        <v/>
      </c>
      <c r="C39" t="s" s="2">
        <v>351</v>
      </c>
      <c r="D39" t="s" s="1">
        <v>305</v>
      </c>
      <c r="E39" t="s" s="1">
        <v>305</v>
      </c>
      <c r="F39" t="s" s="1">
        <v>83</v>
      </c>
      <c r="G39" t="s" s="1">
        <v>90</v>
      </c>
      <c r="H39" t="s" s="1">
        <v>278</v>
      </c>
      <c r="I39" t="s" s="1">
        <v>443</v>
      </c>
      <c r="J39" t="s" s="1">
        <v>423</v>
      </c>
      <c r="K39" t="s" s="1">
        <v>21</v>
      </c>
      <c r="L39" t="s" s="1">
        <v>347</v>
      </c>
      <c r="M39" t="s" s="1">
        <v>347</v>
      </c>
      <c r="N39" t="s" s="1">
        <v>16</v>
      </c>
      <c r="O39" t="s" s="1">
        <v>16</v>
      </c>
      <c r="P39" t="s" s="1">
        <v>16</v>
      </c>
      <c r="Q39" t="n" s="6">
        <v>45832.0</v>
      </c>
      <c r="R39" t="s" s="1"/>
      <c r="S39" t="s" s="1"/>
      <c r="T39" t="s" s="1"/>
      <c r="U39" t="s" s="1"/>
      <c r="V39" t="s" s="1">
        <v>494</v>
      </c>
      <c r="W39" t="n" s="4">
        <v>1</v>
      </c>
      <c r="X39" t="n" s="7">
        <v>1349.0</v>
      </c>
      <c r="Y39" t="s" s="1">
        <v>351</v>
      </c>
      <c r="Z39" t="n" s="1">
        <v>1.0</v>
      </c>
      <c r="AA39" t="n" s="7">
        <v>1349.0</v>
      </c>
      <c r="AB39" t="s" s="1">
        <v>559</v>
      </c>
      <c r="AC39" t="s" s="1">
        <v>525</v>
      </c>
      <c r="AD39" t="s" s="1">
        <v>215</v>
      </c>
      <c r="AE39" t="s" s="1">
        <v>354</v>
      </c>
      <c r="AF39" t="s" s="1">
        <v>253</v>
      </c>
      <c r="AG39" t="s" s="1">
        <v>354</v>
      </c>
      <c r="AH39" t="n" s="7">
        <v>1349.0</v>
      </c>
      <c r="AI39" t="n" s="7">
        <v>1349.0</v>
      </c>
      <c r="AJ39" t="s" s="1">
        <v>243</v>
      </c>
      <c r="AK39" t="s" s="1"/>
      <c r="AL39" t="s" s="1"/>
      <c r="AM39" t="s" s="1">
        <v>243</v>
      </c>
      <c r="AN39" t="s" s="1">
        <v>107</v>
      </c>
      <c r="AO39" t="s" s="1"/>
      <c r="AP39" t="s" s="1"/>
      <c r="AQ39" t="s" s="1"/>
      <c r="AR39" t="s" s="1"/>
      <c r="AS39" t="s" s="2"/>
      <c r="AT39" t="s" s="1"/>
      <c r="AU39" t="s" s="1"/>
      <c r="AV39" t="s" s="1"/>
      <c r="AW39" t="s" s="1">
        <v>506</v>
      </c>
      <c r="AX39" t="n" s="8">
        <v>45832.600735251646</v>
      </c>
      <c r="AY39" t="s" s="1">
        <v>204</v>
      </c>
      <c r="AZ39" t="n" s="7">
        <v>1349.0</v>
      </c>
      <c r="BA39" t="s" s="1"/>
      <c r="BB39" t="n" s="6">
        <v>46022.0</v>
      </c>
      <c r="BC39" t="n" s="6">
        <v>45832.0</v>
      </c>
      <c r="BD39" t="n" s="6">
        <v>45832.0</v>
      </c>
      <c r="BE39" t="n" s="8">
        <v>46022.0</v>
      </c>
      <c r="BF39" t="s" s="1">
        <v>537</v>
      </c>
      <c r="BG39" t="s" s="1"/>
      <c r="BH39" t="s" s="1"/>
      <c r="BI39" t="s" s="1">
        <v>15</v>
      </c>
    </row>
    <row r="40" spans="1:61">
      <c r="A40" t="n" s="4">
        <v>35</v>
      </c>
      <c r="B40" s="2">
        <f>HYPERLINK("https://my.zakupivli.pro/remote/dispatcher/state_purchase_view/60305716", "UA-2025-06-24-005915-a")</f>
        <v/>
      </c>
      <c r="C40" t="s" s="2">
        <v>351</v>
      </c>
      <c r="D40" t="s" s="1">
        <v>283</v>
      </c>
      <c r="E40" t="s" s="1">
        <v>510</v>
      </c>
      <c r="F40" t="s" s="1">
        <v>83</v>
      </c>
      <c r="G40" t="s" s="1">
        <v>180</v>
      </c>
      <c r="H40" t="s" s="1">
        <v>278</v>
      </c>
      <c r="I40" t="s" s="1">
        <v>443</v>
      </c>
      <c r="J40" t="s" s="1">
        <v>423</v>
      </c>
      <c r="K40" t="s" s="1">
        <v>21</v>
      </c>
      <c r="L40" t="s" s="1">
        <v>347</v>
      </c>
      <c r="M40" t="s" s="1">
        <v>347</v>
      </c>
      <c r="N40" t="s" s="1">
        <v>16</v>
      </c>
      <c r="O40" t="s" s="1">
        <v>16</v>
      </c>
      <c r="P40" t="s" s="1">
        <v>16</v>
      </c>
      <c r="Q40" t="n" s="6">
        <v>45832.0</v>
      </c>
      <c r="R40" t="s" s="1"/>
      <c r="S40" t="s" s="1"/>
      <c r="T40" t="s" s="1"/>
      <c r="U40" t="s" s="1"/>
      <c r="V40" t="s" s="1">
        <v>494</v>
      </c>
      <c r="W40" t="n" s="4">
        <v>1</v>
      </c>
      <c r="X40" t="n" s="7">
        <v>2150.0</v>
      </c>
      <c r="Y40" t="s" s="1">
        <v>351</v>
      </c>
      <c r="Z40" t="n" s="1">
        <v>5.0</v>
      </c>
      <c r="AA40" t="n" s="7">
        <v>430.0</v>
      </c>
      <c r="AB40" t="s" s="1">
        <v>518</v>
      </c>
      <c r="AC40" t="s" s="1">
        <v>525</v>
      </c>
      <c r="AD40" t="s" s="1">
        <v>215</v>
      </c>
      <c r="AE40" t="s" s="1">
        <v>354</v>
      </c>
      <c r="AF40" t="s" s="1">
        <v>253</v>
      </c>
      <c r="AG40" t="s" s="1">
        <v>354</v>
      </c>
      <c r="AH40" t="n" s="7">
        <v>2150.0</v>
      </c>
      <c r="AI40" t="n" s="7">
        <v>430.0</v>
      </c>
      <c r="AJ40" t="s" s="1">
        <v>243</v>
      </c>
      <c r="AK40" t="s" s="1"/>
      <c r="AL40" t="s" s="1"/>
      <c r="AM40" t="s" s="1">
        <v>243</v>
      </c>
      <c r="AN40" t="s" s="1">
        <v>107</v>
      </c>
      <c r="AO40" t="s" s="1"/>
      <c r="AP40" t="s" s="1"/>
      <c r="AQ40" t="s" s="1"/>
      <c r="AR40" t="s" s="1"/>
      <c r="AS40" t="s" s="2"/>
      <c r="AT40" t="s" s="1"/>
      <c r="AU40" t="s" s="1"/>
      <c r="AV40" t="s" s="1"/>
      <c r="AW40" t="s" s="1">
        <v>506</v>
      </c>
      <c r="AX40" t="n" s="8">
        <v>45832.51850335614</v>
      </c>
      <c r="AY40" t="s" s="1">
        <v>209</v>
      </c>
      <c r="AZ40" t="n" s="7">
        <v>2150.0</v>
      </c>
      <c r="BA40" t="s" s="1"/>
      <c r="BB40" t="n" s="6">
        <v>46022.0</v>
      </c>
      <c r="BC40" t="n" s="6">
        <v>45832.0</v>
      </c>
      <c r="BD40" t="n" s="6">
        <v>45832.0</v>
      </c>
      <c r="BE40" t="n" s="8">
        <v>46022.0</v>
      </c>
      <c r="BF40" t="s" s="1">
        <v>537</v>
      </c>
      <c r="BG40" t="s" s="1"/>
      <c r="BH40" t="s" s="1"/>
      <c r="BI40" t="s" s="1">
        <v>15</v>
      </c>
    </row>
    <row r="41" spans="1:61">
      <c r="A41" t="n" s="4">
        <v>36</v>
      </c>
      <c r="B41" s="2">
        <f>HYPERLINK("https://my.zakupivli.pro/remote/dispatcher/state_purchase_view/60303101", "UA-2025-06-24-004699-a")</f>
        <v/>
      </c>
      <c r="C41" t="s" s="2">
        <v>351</v>
      </c>
      <c r="D41" t="s" s="1">
        <v>323</v>
      </c>
      <c r="E41" t="s" s="1">
        <v>521</v>
      </c>
      <c r="F41" t="s" s="1">
        <v>83</v>
      </c>
      <c r="G41" t="s" s="1">
        <v>169</v>
      </c>
      <c r="H41" t="s" s="1">
        <v>278</v>
      </c>
      <c r="I41" t="s" s="1">
        <v>443</v>
      </c>
      <c r="J41" t="s" s="1">
        <v>423</v>
      </c>
      <c r="K41" t="s" s="1">
        <v>21</v>
      </c>
      <c r="L41" t="s" s="1">
        <v>347</v>
      </c>
      <c r="M41" t="s" s="1">
        <v>347</v>
      </c>
      <c r="N41" t="s" s="1">
        <v>16</v>
      </c>
      <c r="O41" t="s" s="1">
        <v>16</v>
      </c>
      <c r="P41" t="s" s="1">
        <v>16</v>
      </c>
      <c r="Q41" t="n" s="6">
        <v>45832.0</v>
      </c>
      <c r="R41" t="s" s="1"/>
      <c r="S41" t="s" s="1"/>
      <c r="T41" t="s" s="1"/>
      <c r="U41" t="s" s="1"/>
      <c r="V41" t="s" s="1">
        <v>494</v>
      </c>
      <c r="W41" t="n" s="4">
        <v>1</v>
      </c>
      <c r="X41" t="n" s="7">
        <v>310.0</v>
      </c>
      <c r="Y41" t="s" s="1">
        <v>351</v>
      </c>
      <c r="Z41" t="n" s="1">
        <v>1.0</v>
      </c>
      <c r="AA41" t="n" s="7">
        <v>310.0</v>
      </c>
      <c r="AB41" t="s" s="1">
        <v>559</v>
      </c>
      <c r="AC41" t="s" s="1">
        <v>525</v>
      </c>
      <c r="AD41" t="s" s="1">
        <v>215</v>
      </c>
      <c r="AE41" t="s" s="1">
        <v>354</v>
      </c>
      <c r="AF41" t="s" s="1">
        <v>253</v>
      </c>
      <c r="AG41" t="s" s="1">
        <v>354</v>
      </c>
      <c r="AH41" t="n" s="7">
        <v>310.0</v>
      </c>
      <c r="AI41" t="n" s="7">
        <v>310.0</v>
      </c>
      <c r="AJ41" t="s" s="1">
        <v>233</v>
      </c>
      <c r="AK41" t="s" s="1"/>
      <c r="AL41" t="s" s="1"/>
      <c r="AM41" t="s" s="1">
        <v>233</v>
      </c>
      <c r="AN41" t="s" s="1">
        <v>97</v>
      </c>
      <c r="AO41" t="s" s="1"/>
      <c r="AP41" t="s" s="1"/>
      <c r="AQ41" t="s" s="1"/>
      <c r="AR41" t="s" s="1"/>
      <c r="AS41" t="s" s="2"/>
      <c r="AT41" t="s" s="1"/>
      <c r="AU41" t="s" s="1"/>
      <c r="AV41" t="s" s="1"/>
      <c r="AW41" t="s" s="1">
        <v>506</v>
      </c>
      <c r="AX41" t="n" s="8">
        <v>45832.485409433495</v>
      </c>
      <c r="AY41" t="s" s="1">
        <v>70</v>
      </c>
      <c r="AZ41" t="n" s="7">
        <v>310.0</v>
      </c>
      <c r="BA41" t="s" s="1"/>
      <c r="BB41" t="n" s="6">
        <v>46022.0</v>
      </c>
      <c r="BC41" t="n" s="6">
        <v>45832.0</v>
      </c>
      <c r="BD41" t="n" s="6">
        <v>45832.0</v>
      </c>
      <c r="BE41" t="n" s="8">
        <v>46022.0</v>
      </c>
      <c r="BF41" t="s" s="1">
        <v>537</v>
      </c>
      <c r="BG41" t="s" s="1"/>
      <c r="BH41" t="s" s="1"/>
      <c r="BI41" t="s" s="1">
        <v>15</v>
      </c>
    </row>
    <row r="42" spans="1:61">
      <c r="A42" t="n" s="4">
        <v>37</v>
      </c>
      <c r="B42" s="2">
        <f>HYPERLINK("https://my.zakupivli.pro/remote/dispatcher/state_purchase_view/60302336", "UA-2025-06-24-004349-a")</f>
        <v/>
      </c>
      <c r="C42" t="s" s="2">
        <v>351</v>
      </c>
      <c r="D42" t="s" s="1">
        <v>329</v>
      </c>
      <c r="E42" t="s" s="1">
        <v>330</v>
      </c>
      <c r="F42" t="s" s="1">
        <v>83</v>
      </c>
      <c r="G42" t="s" s="1">
        <v>59</v>
      </c>
      <c r="H42" t="s" s="1">
        <v>278</v>
      </c>
      <c r="I42" t="s" s="1">
        <v>443</v>
      </c>
      <c r="J42" t="s" s="1">
        <v>423</v>
      </c>
      <c r="K42" t="s" s="1">
        <v>21</v>
      </c>
      <c r="L42" t="s" s="1">
        <v>347</v>
      </c>
      <c r="M42" t="s" s="1">
        <v>347</v>
      </c>
      <c r="N42" t="s" s="1">
        <v>16</v>
      </c>
      <c r="O42" t="s" s="1">
        <v>16</v>
      </c>
      <c r="P42" t="s" s="1">
        <v>16</v>
      </c>
      <c r="Q42" t="n" s="6">
        <v>45832.0</v>
      </c>
      <c r="R42" t="s" s="1"/>
      <c r="S42" t="s" s="1"/>
      <c r="T42" t="s" s="1"/>
      <c r="U42" t="s" s="1"/>
      <c r="V42" t="s" s="1">
        <v>494</v>
      </c>
      <c r="W42" t="n" s="4">
        <v>1</v>
      </c>
      <c r="X42" t="n" s="7">
        <v>1902.0</v>
      </c>
      <c r="Y42" t="s" s="1">
        <v>351</v>
      </c>
      <c r="Z42" t="s" s="1">
        <v>518</v>
      </c>
      <c r="AA42" t="s" s="1">
        <v>518</v>
      </c>
      <c r="AB42" t="s" s="1">
        <v>518</v>
      </c>
      <c r="AC42" t="s" s="1">
        <v>525</v>
      </c>
      <c r="AD42" t="s" s="1">
        <v>215</v>
      </c>
      <c r="AE42" t="s" s="1">
        <v>354</v>
      </c>
      <c r="AF42" t="s" s="1">
        <v>253</v>
      </c>
      <c r="AG42" t="s" s="1">
        <v>354</v>
      </c>
      <c r="AH42" t="n" s="7">
        <v>1902.0</v>
      </c>
      <c r="AI42" t="s" s="1">
        <v>518</v>
      </c>
      <c r="AJ42" t="s" s="1">
        <v>233</v>
      </c>
      <c r="AK42" t="s" s="1"/>
      <c r="AL42" t="s" s="1"/>
      <c r="AM42" t="s" s="1">
        <v>233</v>
      </c>
      <c r="AN42" t="s" s="1">
        <v>97</v>
      </c>
      <c r="AO42" t="s" s="1"/>
      <c r="AP42" t="s" s="1"/>
      <c r="AQ42" t="s" s="1"/>
      <c r="AR42" t="s" s="1"/>
      <c r="AS42" t="s" s="2"/>
      <c r="AT42" t="s" s="1"/>
      <c r="AU42" t="s" s="1"/>
      <c r="AV42" t="s" s="1"/>
      <c r="AW42" t="s" s="1">
        <v>506</v>
      </c>
      <c r="AX42" t="n" s="8">
        <v>45832.47758081843</v>
      </c>
      <c r="AY42" t="s" s="1">
        <v>70</v>
      </c>
      <c r="AZ42" t="n" s="7">
        <v>1902.0</v>
      </c>
      <c r="BA42" t="s" s="1"/>
      <c r="BB42" t="n" s="6">
        <v>46022.0</v>
      </c>
      <c r="BC42" t="n" s="6">
        <v>45832.0</v>
      </c>
      <c r="BD42" t="n" s="6">
        <v>45832.0</v>
      </c>
      <c r="BE42" t="n" s="8">
        <v>46022.0</v>
      </c>
      <c r="BF42" t="s" s="1">
        <v>537</v>
      </c>
      <c r="BG42" t="s" s="1"/>
      <c r="BH42" t="s" s="1"/>
      <c r="BI42" t="s" s="1">
        <v>15</v>
      </c>
    </row>
    <row r="43" spans="1:61">
      <c r="A43" t="n" s="4">
        <v>38</v>
      </c>
      <c r="B43" s="2">
        <f>HYPERLINK("https://my.zakupivli.pro/remote/dispatcher/state_purchase_view/60300487", "UA-2025-06-24-003549-a")</f>
        <v/>
      </c>
      <c r="C43" t="s" s="2">
        <v>351</v>
      </c>
      <c r="D43" t="s" s="1">
        <v>359</v>
      </c>
      <c r="E43" t="s" s="1">
        <v>359</v>
      </c>
      <c r="F43" t="s" s="1">
        <v>83</v>
      </c>
      <c r="G43" t="s" s="1">
        <v>23</v>
      </c>
      <c r="H43" t="s" s="1">
        <v>278</v>
      </c>
      <c r="I43" t="s" s="1">
        <v>443</v>
      </c>
      <c r="J43" t="s" s="1">
        <v>423</v>
      </c>
      <c r="K43" t="s" s="1">
        <v>21</v>
      </c>
      <c r="L43" t="s" s="1">
        <v>347</v>
      </c>
      <c r="M43" t="s" s="1">
        <v>347</v>
      </c>
      <c r="N43" t="s" s="1">
        <v>16</v>
      </c>
      <c r="O43" t="s" s="1">
        <v>16</v>
      </c>
      <c r="P43" t="s" s="1">
        <v>16</v>
      </c>
      <c r="Q43" t="n" s="6">
        <v>45832.0</v>
      </c>
      <c r="R43" t="s" s="1"/>
      <c r="S43" t="s" s="1"/>
      <c r="T43" t="s" s="1"/>
      <c r="U43" t="s" s="1"/>
      <c r="V43" t="s" s="1">
        <v>494</v>
      </c>
      <c r="W43" t="n" s="4">
        <v>1</v>
      </c>
      <c r="X43" t="n" s="7">
        <v>1780.0</v>
      </c>
      <c r="Y43" t="s" s="1">
        <v>351</v>
      </c>
      <c r="Z43" t="n" s="1">
        <v>6.0</v>
      </c>
      <c r="AA43" t="n" s="7">
        <v>296.67</v>
      </c>
      <c r="AB43" t="s" s="1">
        <v>522</v>
      </c>
      <c r="AC43" t="s" s="1">
        <v>525</v>
      </c>
      <c r="AD43" t="s" s="1">
        <v>215</v>
      </c>
      <c r="AE43" t="s" s="1">
        <v>354</v>
      </c>
      <c r="AF43" t="s" s="1">
        <v>253</v>
      </c>
      <c r="AG43" t="s" s="1">
        <v>354</v>
      </c>
      <c r="AH43" t="n" s="7">
        <v>1780.0</v>
      </c>
      <c r="AI43" t="n" s="7">
        <v>296.6666666666667</v>
      </c>
      <c r="AJ43" t="s" s="1">
        <v>233</v>
      </c>
      <c r="AK43" t="s" s="1"/>
      <c r="AL43" t="s" s="1"/>
      <c r="AM43" t="s" s="1">
        <v>233</v>
      </c>
      <c r="AN43" t="s" s="1">
        <v>97</v>
      </c>
      <c r="AO43" t="s" s="1"/>
      <c r="AP43" t="s" s="1"/>
      <c r="AQ43" t="s" s="1"/>
      <c r="AR43" t="s" s="1"/>
      <c r="AS43" t="s" s="2"/>
      <c r="AT43" t="s" s="1"/>
      <c r="AU43" t="s" s="1"/>
      <c r="AV43" t="s" s="1"/>
      <c r="AW43" t="s" s="1">
        <v>506</v>
      </c>
      <c r="AX43" t="n" s="8">
        <v>45832.46136602087</v>
      </c>
      <c r="AY43" t="s" s="1">
        <v>70</v>
      </c>
      <c r="AZ43" t="n" s="7">
        <v>1780.0</v>
      </c>
      <c r="BA43" t="s" s="1"/>
      <c r="BB43" t="n" s="6">
        <v>46022.0</v>
      </c>
      <c r="BC43" t="n" s="6">
        <v>45832.0</v>
      </c>
      <c r="BD43" t="n" s="6">
        <v>45832.0</v>
      </c>
      <c r="BE43" t="n" s="8">
        <v>46022.0</v>
      </c>
      <c r="BF43" t="s" s="1">
        <v>537</v>
      </c>
      <c r="BG43" t="s" s="1"/>
      <c r="BH43" t="s" s="1"/>
      <c r="BI43" t="s" s="1">
        <v>15</v>
      </c>
    </row>
    <row r="44" spans="1:61">
      <c r="A44" t="n" s="4">
        <v>39</v>
      </c>
      <c r="B44" s="2">
        <f>HYPERLINK("https://my.zakupivli.pro/remote/dispatcher/state_purchase_view/60298508", "UA-2025-06-24-002637-a")</f>
        <v/>
      </c>
      <c r="C44" t="s" s="2">
        <v>351</v>
      </c>
      <c r="D44" t="s" s="1">
        <v>383</v>
      </c>
      <c r="E44" t="s" s="1">
        <v>383</v>
      </c>
      <c r="F44" t="s" s="1">
        <v>83</v>
      </c>
      <c r="G44" t="s" s="1">
        <v>198</v>
      </c>
      <c r="H44" t="s" s="1">
        <v>278</v>
      </c>
      <c r="I44" t="s" s="1">
        <v>443</v>
      </c>
      <c r="J44" t="s" s="1">
        <v>423</v>
      </c>
      <c r="K44" t="s" s="1">
        <v>21</v>
      </c>
      <c r="L44" t="s" s="1">
        <v>356</v>
      </c>
      <c r="M44" t="s" s="1">
        <v>356</v>
      </c>
      <c r="N44" t="s" s="1">
        <v>16</v>
      </c>
      <c r="O44" t="s" s="1">
        <v>16</v>
      </c>
      <c r="P44" t="s" s="1">
        <v>16</v>
      </c>
      <c r="Q44" t="n" s="6">
        <v>45832.0</v>
      </c>
      <c r="R44" t="s" s="1"/>
      <c r="S44" t="s" s="1"/>
      <c r="T44" t="s" s="1"/>
      <c r="U44" t="s" s="1"/>
      <c r="V44" t="s" s="1">
        <v>494</v>
      </c>
      <c r="W44" t="n" s="4">
        <v>1</v>
      </c>
      <c r="X44" t="n" s="7">
        <v>30993.99</v>
      </c>
      <c r="Y44" t="s" s="1">
        <v>351</v>
      </c>
      <c r="Z44" t="n" s="1">
        <v>1.0</v>
      </c>
      <c r="AA44" t="n" s="7">
        <v>30993.99</v>
      </c>
      <c r="AB44" t="s" s="1">
        <v>533</v>
      </c>
      <c r="AC44" t="s" s="1">
        <v>525</v>
      </c>
      <c r="AD44" t="s" s="1">
        <v>215</v>
      </c>
      <c r="AE44" t="s" s="1">
        <v>443</v>
      </c>
      <c r="AF44" t="s" s="1">
        <v>253</v>
      </c>
      <c r="AG44" t="s" s="1">
        <v>354</v>
      </c>
      <c r="AH44" t="n" s="7">
        <v>30993.99</v>
      </c>
      <c r="AI44" t="n" s="7">
        <v>30993.99</v>
      </c>
      <c r="AJ44" t="s" s="1">
        <v>424</v>
      </c>
      <c r="AK44" t="s" s="1"/>
      <c r="AL44" t="s" s="1"/>
      <c r="AM44" t="s" s="1">
        <v>424</v>
      </c>
      <c r="AN44" t="s" s="1">
        <v>20</v>
      </c>
      <c r="AO44" t="s" s="1"/>
      <c r="AP44" t="s" s="1"/>
      <c r="AQ44" t="s" s="1"/>
      <c r="AR44" t="s" s="1"/>
      <c r="AS44" t="s" s="2"/>
      <c r="AT44" t="s" s="1"/>
      <c r="AU44" t="s" s="1"/>
      <c r="AV44" t="s" s="1"/>
      <c r="AW44" t="s" s="1">
        <v>506</v>
      </c>
      <c r="AX44" t="n" s="8">
        <v>45832.44061471236</v>
      </c>
      <c r="AY44" t="s" s="1">
        <v>188</v>
      </c>
      <c r="AZ44" t="n" s="7">
        <v>30993.99</v>
      </c>
      <c r="BA44" t="s" s="1"/>
      <c r="BB44" t="n" s="6">
        <v>45869.0</v>
      </c>
      <c r="BC44" t="n" s="6">
        <v>45832.0</v>
      </c>
      <c r="BD44" t="n" s="6">
        <v>45832.0</v>
      </c>
      <c r="BE44" t="n" s="8">
        <v>46022.0</v>
      </c>
      <c r="BF44" t="s" s="1">
        <v>537</v>
      </c>
      <c r="BG44" t="s" s="1"/>
      <c r="BH44" t="s" s="1"/>
      <c r="BI44" t="s" s="1">
        <v>15</v>
      </c>
    </row>
    <row r="45" spans="1:61">
      <c r="A45" t="n" s="4">
        <v>40</v>
      </c>
      <c r="B45" s="2">
        <f>HYPERLINK("https://my.zakupivli.pro/remote/dispatcher/state_purchase_view/60298062", "UA-2025-06-24-002448-a")</f>
        <v/>
      </c>
      <c r="C45" t="s" s="2">
        <v>351</v>
      </c>
      <c r="D45" t="s" s="1">
        <v>254</v>
      </c>
      <c r="E45" t="s" s="1">
        <v>502</v>
      </c>
      <c r="F45" t="s" s="1">
        <v>83</v>
      </c>
      <c r="G45" t="s" s="1">
        <v>53</v>
      </c>
      <c r="H45" t="s" s="1">
        <v>278</v>
      </c>
      <c r="I45" t="s" s="1">
        <v>443</v>
      </c>
      <c r="J45" t="s" s="1">
        <v>423</v>
      </c>
      <c r="K45" t="s" s="1">
        <v>21</v>
      </c>
      <c r="L45" t="s" s="1">
        <v>347</v>
      </c>
      <c r="M45" t="s" s="1">
        <v>347</v>
      </c>
      <c r="N45" t="s" s="1">
        <v>16</v>
      </c>
      <c r="O45" t="s" s="1">
        <v>16</v>
      </c>
      <c r="P45" t="s" s="1">
        <v>16</v>
      </c>
      <c r="Q45" t="n" s="6">
        <v>45832.0</v>
      </c>
      <c r="R45" t="s" s="1"/>
      <c r="S45" t="s" s="1"/>
      <c r="T45" t="s" s="1"/>
      <c r="U45" t="s" s="1"/>
      <c r="V45" t="s" s="1">
        <v>494</v>
      </c>
      <c r="W45" t="n" s="4">
        <v>1</v>
      </c>
      <c r="X45" t="n" s="7">
        <v>7950.0</v>
      </c>
      <c r="Y45" t="s" s="1">
        <v>351</v>
      </c>
      <c r="Z45" t="n" s="1">
        <v>1.0</v>
      </c>
      <c r="AA45" t="n" s="7">
        <v>7950.0</v>
      </c>
      <c r="AB45" t="s" s="1">
        <v>559</v>
      </c>
      <c r="AC45" t="s" s="1">
        <v>525</v>
      </c>
      <c r="AD45" t="s" s="1">
        <v>215</v>
      </c>
      <c r="AE45" t="s" s="1">
        <v>354</v>
      </c>
      <c r="AF45" t="s" s="1">
        <v>253</v>
      </c>
      <c r="AG45" t="s" s="1">
        <v>354</v>
      </c>
      <c r="AH45" t="n" s="7">
        <v>7950.0</v>
      </c>
      <c r="AI45" t="n" s="7">
        <v>7950.0</v>
      </c>
      <c r="AJ45" t="s" s="1">
        <v>233</v>
      </c>
      <c r="AK45" t="s" s="1"/>
      <c r="AL45" t="s" s="1"/>
      <c r="AM45" t="s" s="1">
        <v>233</v>
      </c>
      <c r="AN45" t="s" s="1">
        <v>97</v>
      </c>
      <c r="AO45" t="s" s="1"/>
      <c r="AP45" t="s" s="1"/>
      <c r="AQ45" t="s" s="1"/>
      <c r="AR45" t="s" s="1"/>
      <c r="AS45" t="s" s="2"/>
      <c r="AT45" t="s" s="1"/>
      <c r="AU45" t="s" s="1"/>
      <c r="AV45" t="s" s="1"/>
      <c r="AW45" t="s" s="1">
        <v>506</v>
      </c>
      <c r="AX45" t="n" s="8">
        <v>45832.43633529642</v>
      </c>
      <c r="AY45" t="s" s="1">
        <v>69</v>
      </c>
      <c r="AZ45" t="n" s="7">
        <v>7950.0</v>
      </c>
      <c r="BA45" t="s" s="1"/>
      <c r="BB45" t="n" s="6">
        <v>46022.0</v>
      </c>
      <c r="BC45" t="n" s="6">
        <v>45832.0</v>
      </c>
      <c r="BD45" t="n" s="6">
        <v>45832.0</v>
      </c>
      <c r="BE45" t="n" s="8">
        <v>46022.0</v>
      </c>
      <c r="BF45" t="s" s="1">
        <v>537</v>
      </c>
      <c r="BG45" t="s" s="1"/>
      <c r="BH45" t="s" s="1"/>
      <c r="BI45" t="s" s="1">
        <v>15</v>
      </c>
    </row>
    <row r="46" spans="1:61">
      <c r="A46" t="n" s="4">
        <v>41</v>
      </c>
      <c r="B46" s="2">
        <f>HYPERLINK("https://my.zakupivli.pro/remote/dispatcher/state_purchase_view/60286314", "UA-2025-06-23-011040-a")</f>
        <v/>
      </c>
      <c r="C46" t="s" s="2">
        <v>351</v>
      </c>
      <c r="D46" t="s" s="1">
        <v>242</v>
      </c>
      <c r="E46" t="s" s="1">
        <v>499</v>
      </c>
      <c r="F46" t="s" s="1">
        <v>83</v>
      </c>
      <c r="G46" t="s" s="1">
        <v>19</v>
      </c>
      <c r="H46" t="s" s="1">
        <v>278</v>
      </c>
      <c r="I46" t="s" s="1">
        <v>443</v>
      </c>
      <c r="J46" t="s" s="1">
        <v>423</v>
      </c>
      <c r="K46" t="s" s="1">
        <v>21</v>
      </c>
      <c r="L46" t="s" s="1">
        <v>347</v>
      </c>
      <c r="M46" t="s" s="1">
        <v>347</v>
      </c>
      <c r="N46" t="s" s="1">
        <v>16</v>
      </c>
      <c r="O46" t="s" s="1">
        <v>16</v>
      </c>
      <c r="P46" t="s" s="1">
        <v>16</v>
      </c>
      <c r="Q46" t="n" s="6">
        <v>45831.0</v>
      </c>
      <c r="R46" t="s" s="1"/>
      <c r="S46" t="s" s="1"/>
      <c r="T46" t="s" s="1"/>
      <c r="U46" t="s" s="1"/>
      <c r="V46" t="s" s="1">
        <v>494</v>
      </c>
      <c r="W46" t="n" s="4">
        <v>1</v>
      </c>
      <c r="X46" t="n" s="7">
        <v>470.0</v>
      </c>
      <c r="Y46" t="s" s="1">
        <v>351</v>
      </c>
      <c r="Z46" t="n" s="1">
        <v>1.0</v>
      </c>
      <c r="AA46" t="n" s="7">
        <v>470.0</v>
      </c>
      <c r="AB46" t="s" s="1">
        <v>559</v>
      </c>
      <c r="AC46" t="s" s="1">
        <v>525</v>
      </c>
      <c r="AD46" t="s" s="1">
        <v>215</v>
      </c>
      <c r="AE46" t="s" s="1">
        <v>354</v>
      </c>
      <c r="AF46" t="s" s="1">
        <v>253</v>
      </c>
      <c r="AG46" t="s" s="1">
        <v>354</v>
      </c>
      <c r="AH46" t="n" s="7">
        <v>470.0</v>
      </c>
      <c r="AI46" t="n" s="7">
        <v>470.0</v>
      </c>
      <c r="AJ46" t="s" s="1">
        <v>440</v>
      </c>
      <c r="AK46" t="s" s="1"/>
      <c r="AL46" t="s" s="1"/>
      <c r="AM46" t="s" s="1">
        <v>440</v>
      </c>
      <c r="AN46" t="s" s="1">
        <v>102</v>
      </c>
      <c r="AO46" t="s" s="1"/>
      <c r="AP46" t="s" s="1"/>
      <c r="AQ46" t="s" s="1"/>
      <c r="AR46" t="s" s="1"/>
      <c r="AS46" t="s" s="2"/>
      <c r="AT46" t="s" s="1"/>
      <c r="AU46" t="s" s="1"/>
      <c r="AV46" t="s" s="1"/>
      <c r="AW46" t="s" s="1">
        <v>506</v>
      </c>
      <c r="AX46" t="n" s="8">
        <v>45831.669413602256</v>
      </c>
      <c r="AY46" t="s" s="1">
        <v>189</v>
      </c>
      <c r="AZ46" t="n" s="7">
        <v>470.0</v>
      </c>
      <c r="BA46" t="s" s="1"/>
      <c r="BB46" t="n" s="6">
        <v>46022.0</v>
      </c>
      <c r="BC46" t="n" s="6">
        <v>45831.0</v>
      </c>
      <c r="BD46" t="n" s="6">
        <v>45831.0</v>
      </c>
      <c r="BE46" t="n" s="8">
        <v>46022.0</v>
      </c>
      <c r="BF46" t="s" s="1">
        <v>537</v>
      </c>
      <c r="BG46" t="s" s="1"/>
      <c r="BH46" t="s" s="1"/>
      <c r="BI46" t="s" s="1">
        <v>15</v>
      </c>
    </row>
    <row r="47" spans="1:61">
      <c r="A47" t="n" s="4">
        <v>42</v>
      </c>
      <c r="B47" s="2">
        <f>HYPERLINK("https://my.zakupivli.pro/remote/dispatcher/state_purchase_view/60286095", "UA-2025-06-23-010894-a")</f>
        <v/>
      </c>
      <c r="C47" t="s" s="2">
        <v>351</v>
      </c>
      <c r="D47" t="s" s="1">
        <v>407</v>
      </c>
      <c r="E47" t="s" s="1">
        <v>407</v>
      </c>
      <c r="F47" t="s" s="1">
        <v>83</v>
      </c>
      <c r="G47" t="s" s="1">
        <v>124</v>
      </c>
      <c r="H47" t="s" s="1">
        <v>278</v>
      </c>
      <c r="I47" t="s" s="1">
        <v>443</v>
      </c>
      <c r="J47" t="s" s="1">
        <v>423</v>
      </c>
      <c r="K47" t="s" s="1">
        <v>21</v>
      </c>
      <c r="L47" t="s" s="1">
        <v>356</v>
      </c>
      <c r="M47" t="s" s="1">
        <v>356</v>
      </c>
      <c r="N47" t="s" s="1">
        <v>16</v>
      </c>
      <c r="O47" t="s" s="1">
        <v>16</v>
      </c>
      <c r="P47" t="s" s="1">
        <v>16</v>
      </c>
      <c r="Q47" t="n" s="6">
        <v>45831.0</v>
      </c>
      <c r="R47" t="s" s="1"/>
      <c r="S47" t="s" s="1"/>
      <c r="T47" t="s" s="1"/>
      <c r="U47" t="s" s="1"/>
      <c r="V47" t="s" s="1">
        <v>494</v>
      </c>
      <c r="W47" t="n" s="4">
        <v>1</v>
      </c>
      <c r="X47" t="n" s="7">
        <v>21000.0</v>
      </c>
      <c r="Y47" t="s" s="1">
        <v>351</v>
      </c>
      <c r="Z47" t="n" s="1">
        <v>1.0</v>
      </c>
      <c r="AA47" t="n" s="7">
        <v>21000.0</v>
      </c>
      <c r="AB47" t="s" s="1">
        <v>559</v>
      </c>
      <c r="AC47" t="s" s="1">
        <v>525</v>
      </c>
      <c r="AD47" t="s" s="1">
        <v>215</v>
      </c>
      <c r="AE47" t="s" s="1">
        <v>354</v>
      </c>
      <c r="AF47" t="s" s="1">
        <v>253</v>
      </c>
      <c r="AG47" t="s" s="1">
        <v>354</v>
      </c>
      <c r="AH47" t="n" s="7">
        <v>21000.0</v>
      </c>
      <c r="AI47" t="n" s="7">
        <v>21000.0</v>
      </c>
      <c r="AJ47" t="s" s="1">
        <v>442</v>
      </c>
      <c r="AK47" t="s" s="1"/>
      <c r="AL47" t="s" s="1"/>
      <c r="AM47" t="s" s="1">
        <v>442</v>
      </c>
      <c r="AN47" t="s" s="1">
        <v>174</v>
      </c>
      <c r="AO47" t="s" s="1"/>
      <c r="AP47" t="s" s="1">
        <v>3</v>
      </c>
      <c r="AQ47" t="s" s="1"/>
      <c r="AR47" t="s" s="1"/>
      <c r="AS47" t="s" s="2"/>
      <c r="AT47" t="s" s="1"/>
      <c r="AU47" t="s" s="1"/>
      <c r="AV47" t="s" s="1"/>
      <c r="AW47" t="s" s="1">
        <v>506</v>
      </c>
      <c r="AX47" t="n" s="8">
        <v>45831.66644796089</v>
      </c>
      <c r="AY47" t="s" s="1">
        <v>68</v>
      </c>
      <c r="AZ47" t="n" s="7">
        <v>21000.0</v>
      </c>
      <c r="BA47" t="s" s="1"/>
      <c r="BB47" t="n" s="6">
        <v>45838.0</v>
      </c>
      <c r="BC47" t="n" s="6">
        <v>45831.0</v>
      </c>
      <c r="BD47" t="n" s="6">
        <v>45831.0</v>
      </c>
      <c r="BE47" t="n" s="8">
        <v>46022.0</v>
      </c>
      <c r="BF47" t="s" s="1">
        <v>537</v>
      </c>
      <c r="BG47" t="s" s="1"/>
      <c r="BH47" t="s" s="1"/>
      <c r="BI47" t="s" s="1">
        <v>15</v>
      </c>
    </row>
    <row r="48" spans="1:61">
      <c r="A48" t="n" s="4">
        <v>43</v>
      </c>
      <c r="B48" s="2">
        <f>HYPERLINK("https://my.zakupivli.pro/remote/dispatcher/state_purchase_view/60285522", "UA-2025-06-23-010670-a")</f>
        <v/>
      </c>
      <c r="C48" t="s" s="2">
        <v>351</v>
      </c>
      <c r="D48" t="s" s="1">
        <v>242</v>
      </c>
      <c r="E48" t="s" s="1">
        <v>499</v>
      </c>
      <c r="F48" t="s" s="1">
        <v>83</v>
      </c>
      <c r="G48" t="s" s="1">
        <v>19</v>
      </c>
      <c r="H48" t="s" s="1">
        <v>278</v>
      </c>
      <c r="I48" t="s" s="1">
        <v>443</v>
      </c>
      <c r="J48" t="s" s="1">
        <v>423</v>
      </c>
      <c r="K48" t="s" s="1">
        <v>21</v>
      </c>
      <c r="L48" t="s" s="1">
        <v>347</v>
      </c>
      <c r="M48" t="s" s="1">
        <v>347</v>
      </c>
      <c r="N48" t="s" s="1">
        <v>16</v>
      </c>
      <c r="O48" t="s" s="1">
        <v>16</v>
      </c>
      <c r="P48" t="s" s="1">
        <v>16</v>
      </c>
      <c r="Q48" t="n" s="6">
        <v>45831.0</v>
      </c>
      <c r="R48" t="s" s="1"/>
      <c r="S48" t="s" s="1"/>
      <c r="T48" t="s" s="1"/>
      <c r="U48" t="s" s="1"/>
      <c r="V48" t="s" s="1">
        <v>494</v>
      </c>
      <c r="W48" t="n" s="4">
        <v>1</v>
      </c>
      <c r="X48" t="n" s="7">
        <v>820.0</v>
      </c>
      <c r="Y48" t="s" s="1">
        <v>351</v>
      </c>
      <c r="Z48" t="n" s="1">
        <v>1.0</v>
      </c>
      <c r="AA48" t="n" s="7">
        <v>820.0</v>
      </c>
      <c r="AB48" t="s" s="1">
        <v>559</v>
      </c>
      <c r="AC48" t="s" s="1">
        <v>525</v>
      </c>
      <c r="AD48" t="s" s="1">
        <v>215</v>
      </c>
      <c r="AE48" t="s" s="1">
        <v>354</v>
      </c>
      <c r="AF48" t="s" s="1">
        <v>253</v>
      </c>
      <c r="AG48" t="s" s="1">
        <v>354</v>
      </c>
      <c r="AH48" t="n" s="7">
        <v>820.0</v>
      </c>
      <c r="AI48" t="n" s="7">
        <v>820.0</v>
      </c>
      <c r="AJ48" t="s" s="1">
        <v>440</v>
      </c>
      <c r="AK48" t="s" s="1"/>
      <c r="AL48" t="s" s="1"/>
      <c r="AM48" t="s" s="1">
        <v>440</v>
      </c>
      <c r="AN48" t="s" s="1">
        <v>102</v>
      </c>
      <c r="AO48" t="s" s="1"/>
      <c r="AP48" t="s" s="1"/>
      <c r="AQ48" t="s" s="1"/>
      <c r="AR48" t="s" s="1"/>
      <c r="AS48" t="s" s="2"/>
      <c r="AT48" t="s" s="1"/>
      <c r="AU48" t="s" s="1"/>
      <c r="AV48" t="s" s="1"/>
      <c r="AW48" t="s" s="1">
        <v>506</v>
      </c>
      <c r="AX48" t="n" s="8">
        <v>45831.661647544526</v>
      </c>
      <c r="AY48" t="s" s="1">
        <v>192</v>
      </c>
      <c r="AZ48" t="n" s="7">
        <v>820.0</v>
      </c>
      <c r="BA48" t="s" s="1"/>
      <c r="BB48" t="n" s="6">
        <v>46022.0</v>
      </c>
      <c r="BC48" t="n" s="6">
        <v>45831.0</v>
      </c>
      <c r="BD48" t="n" s="6">
        <v>45831.0</v>
      </c>
      <c r="BE48" t="n" s="8">
        <v>46022.0</v>
      </c>
      <c r="BF48" t="s" s="1">
        <v>537</v>
      </c>
      <c r="BG48" t="s" s="1"/>
      <c r="BH48" t="s" s="1"/>
      <c r="BI48" t="s" s="1">
        <v>15</v>
      </c>
    </row>
    <row r="49" spans="1:61">
      <c r="A49" t="n" s="4">
        <v>44</v>
      </c>
      <c r="B49" s="2">
        <f>HYPERLINK("https://my.zakupivli.pro/remote/dispatcher/state_purchase_view/60278390", "UA-2025-06-23-007493-a")</f>
        <v/>
      </c>
      <c r="C49" t="s" s="2">
        <v>351</v>
      </c>
      <c r="D49" t="s" s="1">
        <v>331</v>
      </c>
      <c r="E49" t="s" s="1">
        <v>331</v>
      </c>
      <c r="F49" t="s" s="1">
        <v>83</v>
      </c>
      <c r="G49" t="s" s="1">
        <v>137</v>
      </c>
      <c r="H49" t="s" s="1">
        <v>278</v>
      </c>
      <c r="I49" t="s" s="1">
        <v>443</v>
      </c>
      <c r="J49" t="s" s="1">
        <v>423</v>
      </c>
      <c r="K49" t="s" s="1">
        <v>21</v>
      </c>
      <c r="L49" t="s" s="1">
        <v>347</v>
      </c>
      <c r="M49" t="s" s="1">
        <v>347</v>
      </c>
      <c r="N49" t="s" s="1">
        <v>16</v>
      </c>
      <c r="O49" t="s" s="1">
        <v>16</v>
      </c>
      <c r="P49" t="s" s="1">
        <v>16</v>
      </c>
      <c r="Q49" t="n" s="6">
        <v>45831.0</v>
      </c>
      <c r="R49" t="s" s="1"/>
      <c r="S49" t="s" s="1"/>
      <c r="T49" t="s" s="1"/>
      <c r="U49" t="s" s="1"/>
      <c r="V49" t="s" s="1">
        <v>494</v>
      </c>
      <c r="W49" t="n" s="4">
        <v>1</v>
      </c>
      <c r="X49" t="n" s="7">
        <v>3540.0</v>
      </c>
      <c r="Y49" t="s" s="1">
        <v>351</v>
      </c>
      <c r="Z49" t="n" s="1">
        <v>1.0</v>
      </c>
      <c r="AA49" t="n" s="7">
        <v>3540.0</v>
      </c>
      <c r="AB49" t="s" s="1">
        <v>559</v>
      </c>
      <c r="AC49" t="s" s="1">
        <v>525</v>
      </c>
      <c r="AD49" t="s" s="1">
        <v>215</v>
      </c>
      <c r="AE49" t="s" s="1">
        <v>354</v>
      </c>
      <c r="AF49" t="s" s="1">
        <v>253</v>
      </c>
      <c r="AG49" t="s" s="1">
        <v>354</v>
      </c>
      <c r="AH49" t="n" s="7">
        <v>3540.0</v>
      </c>
      <c r="AI49" t="n" s="7">
        <v>3540.0</v>
      </c>
      <c r="AJ49" t="s" s="1">
        <v>234</v>
      </c>
      <c r="AK49" t="s" s="1"/>
      <c r="AL49" t="s" s="1"/>
      <c r="AM49" t="s" s="1">
        <v>234</v>
      </c>
      <c r="AN49" t="s" s="1">
        <v>111</v>
      </c>
      <c r="AO49" t="s" s="1"/>
      <c r="AP49" t="s" s="1"/>
      <c r="AQ49" t="s" s="1"/>
      <c r="AR49" t="s" s="1"/>
      <c r="AS49" t="s" s="2"/>
      <c r="AT49" t="s" s="1"/>
      <c r="AU49" t="s" s="1"/>
      <c r="AV49" t="s" s="1"/>
      <c r="AW49" t="s" s="1">
        <v>506</v>
      </c>
      <c r="AX49" t="n" s="8">
        <v>45831.60116412953</v>
      </c>
      <c r="AY49" t="s" s="1">
        <v>181</v>
      </c>
      <c r="AZ49" t="n" s="7">
        <v>3540.0</v>
      </c>
      <c r="BA49" t="s" s="1"/>
      <c r="BB49" t="n" s="6">
        <v>46022.0</v>
      </c>
      <c r="BC49" t="n" s="6">
        <v>45831.0</v>
      </c>
      <c r="BD49" t="n" s="6">
        <v>45831.0</v>
      </c>
      <c r="BE49" t="n" s="8">
        <v>46022.0</v>
      </c>
      <c r="BF49" t="s" s="1">
        <v>537</v>
      </c>
      <c r="BG49" t="s" s="1"/>
      <c r="BH49" t="s" s="1"/>
      <c r="BI49" t="s" s="1">
        <v>15</v>
      </c>
    </row>
    <row r="50" spans="1:61">
      <c r="A50" t="n" s="4">
        <v>45</v>
      </c>
      <c r="B50" s="2">
        <f>HYPERLINK("https://my.zakupivli.pro/remote/dispatcher/state_purchase_view/60273976", "UA-2025-06-23-005576-a")</f>
        <v/>
      </c>
      <c r="C50" t="s" s="2">
        <v>351</v>
      </c>
      <c r="D50" t="s" s="1">
        <v>374</v>
      </c>
      <c r="E50" t="s" s="1">
        <v>531</v>
      </c>
      <c r="F50" t="s" s="1">
        <v>83</v>
      </c>
      <c r="G50" t="s" s="1">
        <v>145</v>
      </c>
      <c r="H50" t="s" s="1">
        <v>278</v>
      </c>
      <c r="I50" t="s" s="1">
        <v>443</v>
      </c>
      <c r="J50" t="s" s="1">
        <v>423</v>
      </c>
      <c r="K50" t="s" s="1">
        <v>21</v>
      </c>
      <c r="L50" t="s" s="1">
        <v>347</v>
      </c>
      <c r="M50" t="s" s="1">
        <v>347</v>
      </c>
      <c r="N50" t="s" s="1">
        <v>16</v>
      </c>
      <c r="O50" t="s" s="1">
        <v>16</v>
      </c>
      <c r="P50" t="s" s="1">
        <v>16</v>
      </c>
      <c r="Q50" t="n" s="6">
        <v>45831.0</v>
      </c>
      <c r="R50" t="s" s="1"/>
      <c r="S50" t="s" s="1"/>
      <c r="T50" t="s" s="1"/>
      <c r="U50" t="s" s="1"/>
      <c r="V50" t="s" s="1">
        <v>494</v>
      </c>
      <c r="W50" t="n" s="4">
        <v>1</v>
      </c>
      <c r="X50" t="n" s="7">
        <v>15000.0</v>
      </c>
      <c r="Y50" t="s" s="1">
        <v>351</v>
      </c>
      <c r="Z50" t="n" s="1">
        <v>3.0</v>
      </c>
      <c r="AA50" t="n" s="7">
        <v>5000.0</v>
      </c>
      <c r="AB50" t="s" s="1">
        <v>518</v>
      </c>
      <c r="AC50" t="s" s="1">
        <v>525</v>
      </c>
      <c r="AD50" t="s" s="1">
        <v>215</v>
      </c>
      <c r="AE50" t="s" s="1">
        <v>354</v>
      </c>
      <c r="AF50" t="s" s="1">
        <v>253</v>
      </c>
      <c r="AG50" t="s" s="1">
        <v>354</v>
      </c>
      <c r="AH50" t="n" s="7">
        <v>15000.0</v>
      </c>
      <c r="AI50" t="n" s="7">
        <v>5000.0</v>
      </c>
      <c r="AJ50" t="s" s="1">
        <v>490</v>
      </c>
      <c r="AK50" t="s" s="1"/>
      <c r="AL50" t="s" s="1"/>
      <c r="AM50" t="s" s="1">
        <v>490</v>
      </c>
      <c r="AN50" t="s" s="1">
        <v>126</v>
      </c>
      <c r="AO50" t="s" s="1"/>
      <c r="AP50" t="s" s="1"/>
      <c r="AQ50" t="s" s="1"/>
      <c r="AR50" t="s" s="1"/>
      <c r="AS50" t="s" s="2"/>
      <c r="AT50" t="s" s="1"/>
      <c r="AU50" t="s" s="1"/>
      <c r="AV50" t="s" s="1"/>
      <c r="AW50" t="s" s="1">
        <v>506</v>
      </c>
      <c r="AX50" t="n" s="8">
        <v>45831.52775478641</v>
      </c>
      <c r="AY50" t="s" s="1">
        <v>67</v>
      </c>
      <c r="AZ50" t="n" s="7">
        <v>15000.0</v>
      </c>
      <c r="BA50" t="s" s="1"/>
      <c r="BB50" t="n" s="6">
        <v>46022.0</v>
      </c>
      <c r="BC50" t="n" s="6">
        <v>45831.0</v>
      </c>
      <c r="BD50" t="n" s="6">
        <v>45831.0</v>
      </c>
      <c r="BE50" t="n" s="8">
        <v>46022.0</v>
      </c>
      <c r="BF50" t="s" s="1">
        <v>537</v>
      </c>
      <c r="BG50" t="s" s="1"/>
      <c r="BH50" t="s" s="1"/>
      <c r="BI50" t="s" s="1">
        <v>15</v>
      </c>
    </row>
    <row r="51" spans="1:61">
      <c r="A51" t="n" s="4">
        <v>46</v>
      </c>
      <c r="B51" s="2">
        <f>HYPERLINK("https://my.zakupivli.pro/remote/dispatcher/state_purchase_view/60268999", "UA-2025-06-23-003361-a")</f>
        <v/>
      </c>
      <c r="C51" t="s" s="2">
        <v>351</v>
      </c>
      <c r="D51" t="s" s="1">
        <v>372</v>
      </c>
      <c r="E51" t="s" s="1">
        <v>528</v>
      </c>
      <c r="F51" t="s" s="1">
        <v>83</v>
      </c>
      <c r="G51" t="s" s="1">
        <v>37</v>
      </c>
      <c r="H51" t="s" s="1">
        <v>278</v>
      </c>
      <c r="I51" t="s" s="1">
        <v>443</v>
      </c>
      <c r="J51" t="s" s="1">
        <v>423</v>
      </c>
      <c r="K51" t="s" s="1">
        <v>21</v>
      </c>
      <c r="L51" t="s" s="1">
        <v>347</v>
      </c>
      <c r="M51" t="s" s="1">
        <v>347</v>
      </c>
      <c r="N51" t="s" s="1">
        <v>16</v>
      </c>
      <c r="O51" t="s" s="1">
        <v>16</v>
      </c>
      <c r="P51" t="s" s="1">
        <v>16</v>
      </c>
      <c r="Q51" t="n" s="6">
        <v>45831.0</v>
      </c>
      <c r="R51" t="s" s="1"/>
      <c r="S51" t="s" s="1"/>
      <c r="T51" t="s" s="1"/>
      <c r="U51" t="s" s="1"/>
      <c r="V51" t="s" s="1">
        <v>494</v>
      </c>
      <c r="W51" t="n" s="4">
        <v>1</v>
      </c>
      <c r="X51" t="n" s="7">
        <v>141.0</v>
      </c>
      <c r="Y51" t="s" s="1">
        <v>351</v>
      </c>
      <c r="Z51" t="n" s="1">
        <v>6.0</v>
      </c>
      <c r="AA51" t="n" s="7">
        <v>23.5</v>
      </c>
      <c r="AB51" t="s" s="1">
        <v>518</v>
      </c>
      <c r="AC51" t="s" s="1">
        <v>525</v>
      </c>
      <c r="AD51" t="s" s="1">
        <v>215</v>
      </c>
      <c r="AE51" t="s" s="1">
        <v>354</v>
      </c>
      <c r="AF51" t="s" s="1">
        <v>253</v>
      </c>
      <c r="AG51" t="s" s="1">
        <v>354</v>
      </c>
      <c r="AH51" t="n" s="7">
        <v>141.0</v>
      </c>
      <c r="AI51" t="n" s="7">
        <v>23.5</v>
      </c>
      <c r="AJ51" t="s" s="1">
        <v>441</v>
      </c>
      <c r="AK51" t="s" s="1"/>
      <c r="AL51" t="s" s="1"/>
      <c r="AM51" t="s" s="1">
        <v>441</v>
      </c>
      <c r="AN51" t="s" s="1">
        <v>105</v>
      </c>
      <c r="AO51" t="s" s="1"/>
      <c r="AP51" t="s" s="1"/>
      <c r="AQ51" t="s" s="1"/>
      <c r="AR51" t="s" s="1"/>
      <c r="AS51" t="s" s="2"/>
      <c r="AT51" t="s" s="1"/>
      <c r="AU51" t="s" s="1"/>
      <c r="AV51" t="s" s="1"/>
      <c r="AW51" t="s" s="1">
        <v>506</v>
      </c>
      <c r="AX51" t="n" s="8">
        <v>45831.51832602878</v>
      </c>
      <c r="AY51" t="s" s="1">
        <v>66</v>
      </c>
      <c r="AZ51" t="n" s="7">
        <v>141.0</v>
      </c>
      <c r="BA51" t="s" s="1"/>
      <c r="BB51" t="n" s="6">
        <v>46022.0</v>
      </c>
      <c r="BC51" t="n" s="6">
        <v>45831.0</v>
      </c>
      <c r="BD51" t="n" s="6">
        <v>45831.0</v>
      </c>
      <c r="BE51" t="n" s="8">
        <v>46022.0</v>
      </c>
      <c r="BF51" t="s" s="1">
        <v>537</v>
      </c>
      <c r="BG51" t="s" s="1"/>
      <c r="BH51" t="s" s="1"/>
      <c r="BI51" t="s" s="1">
        <v>15</v>
      </c>
    </row>
    <row r="52" spans="1:61">
      <c r="A52" t="n" s="4">
        <v>47</v>
      </c>
      <c r="B52" s="2">
        <f>HYPERLINK("https://my.zakupivli.pro/remote/dispatcher/state_purchase_view/60268424", "UA-2025-06-23-003111-a")</f>
        <v/>
      </c>
      <c r="C52" t="s" s="2">
        <v>351</v>
      </c>
      <c r="D52" t="s" s="1">
        <v>435</v>
      </c>
      <c r="E52" t="s" s="1">
        <v>436</v>
      </c>
      <c r="F52" t="s" s="1">
        <v>83</v>
      </c>
      <c r="G52" t="s" s="1">
        <v>38</v>
      </c>
      <c r="H52" t="s" s="1">
        <v>278</v>
      </c>
      <c r="I52" t="s" s="1">
        <v>443</v>
      </c>
      <c r="J52" t="s" s="1">
        <v>423</v>
      </c>
      <c r="K52" t="s" s="1">
        <v>21</v>
      </c>
      <c r="L52" t="s" s="1">
        <v>347</v>
      </c>
      <c r="M52" t="s" s="1">
        <v>347</v>
      </c>
      <c r="N52" t="s" s="1">
        <v>16</v>
      </c>
      <c r="O52" t="s" s="1">
        <v>16</v>
      </c>
      <c r="P52" t="s" s="1">
        <v>16</v>
      </c>
      <c r="Q52" t="n" s="6">
        <v>45831.0</v>
      </c>
      <c r="R52" t="s" s="1"/>
      <c r="S52" t="s" s="1"/>
      <c r="T52" t="s" s="1"/>
      <c r="U52" t="s" s="1"/>
      <c r="V52" t="s" s="1">
        <v>494</v>
      </c>
      <c r="W52" t="n" s="4">
        <v>1</v>
      </c>
      <c r="X52" t="n" s="7">
        <v>65.0</v>
      </c>
      <c r="Y52" t="s" s="1">
        <v>351</v>
      </c>
      <c r="Z52" t="n" s="1">
        <v>1.0</v>
      </c>
      <c r="AA52" t="n" s="7">
        <v>65.0</v>
      </c>
      <c r="AB52" t="s" s="1">
        <v>559</v>
      </c>
      <c r="AC52" t="s" s="1">
        <v>525</v>
      </c>
      <c r="AD52" t="s" s="1">
        <v>215</v>
      </c>
      <c r="AE52" t="s" s="1">
        <v>354</v>
      </c>
      <c r="AF52" t="s" s="1">
        <v>253</v>
      </c>
      <c r="AG52" t="s" s="1">
        <v>354</v>
      </c>
      <c r="AH52" t="n" s="7">
        <v>65.0</v>
      </c>
      <c r="AI52" t="n" s="7">
        <v>65.0</v>
      </c>
      <c r="AJ52" t="s" s="1">
        <v>441</v>
      </c>
      <c r="AK52" t="s" s="1"/>
      <c r="AL52" t="s" s="1"/>
      <c r="AM52" t="s" s="1">
        <v>441</v>
      </c>
      <c r="AN52" t="s" s="1">
        <v>105</v>
      </c>
      <c r="AO52" t="s" s="1"/>
      <c r="AP52" t="s" s="1"/>
      <c r="AQ52" t="s" s="1"/>
      <c r="AR52" t="s" s="1"/>
      <c r="AS52" t="s" s="2"/>
      <c r="AT52" t="s" s="1"/>
      <c r="AU52" t="s" s="1"/>
      <c r="AV52" t="s" s="1"/>
      <c r="AW52" t="s" s="1">
        <v>506</v>
      </c>
      <c r="AX52" t="n" s="8">
        <v>45831.46152141579</v>
      </c>
      <c r="AY52" t="s" s="1">
        <v>66</v>
      </c>
      <c r="AZ52" t="n" s="7">
        <v>65.0</v>
      </c>
      <c r="BA52" t="s" s="1"/>
      <c r="BB52" t="n" s="6">
        <v>46022.0</v>
      </c>
      <c r="BC52" t="n" s="6">
        <v>45831.0</v>
      </c>
      <c r="BD52" t="n" s="6">
        <v>45831.0</v>
      </c>
      <c r="BE52" t="n" s="8">
        <v>46022.0</v>
      </c>
      <c r="BF52" t="s" s="1">
        <v>537</v>
      </c>
      <c r="BG52" t="s" s="1"/>
      <c r="BH52" t="s" s="1"/>
      <c r="BI52" t="s" s="1">
        <v>15</v>
      </c>
    </row>
    <row r="53" spans="1:61">
      <c r="A53" t="n" s="4">
        <v>48</v>
      </c>
      <c r="B53" s="2">
        <f>HYPERLINK("https://my.zakupivli.pro/remote/dispatcher/state_purchase_view/60268050", "UA-2025-06-23-002880-a")</f>
        <v/>
      </c>
      <c r="C53" t="s" s="2">
        <v>351</v>
      </c>
      <c r="D53" t="s" s="1">
        <v>227</v>
      </c>
      <c r="E53" t="s" s="1">
        <v>227</v>
      </c>
      <c r="F53" t="s" s="1">
        <v>83</v>
      </c>
      <c r="G53" t="s" s="1">
        <v>172</v>
      </c>
      <c r="H53" t="s" s="1">
        <v>278</v>
      </c>
      <c r="I53" t="s" s="1">
        <v>443</v>
      </c>
      <c r="J53" t="s" s="1">
        <v>423</v>
      </c>
      <c r="K53" t="s" s="1">
        <v>21</v>
      </c>
      <c r="L53" t="s" s="1">
        <v>347</v>
      </c>
      <c r="M53" t="s" s="1">
        <v>347</v>
      </c>
      <c r="N53" t="s" s="1">
        <v>16</v>
      </c>
      <c r="O53" t="s" s="1">
        <v>16</v>
      </c>
      <c r="P53" t="s" s="1">
        <v>16</v>
      </c>
      <c r="Q53" t="n" s="6">
        <v>45831.0</v>
      </c>
      <c r="R53" t="s" s="1"/>
      <c r="S53" t="s" s="1"/>
      <c r="T53" t="s" s="1"/>
      <c r="U53" t="s" s="1"/>
      <c r="V53" t="s" s="1">
        <v>494</v>
      </c>
      <c r="W53" t="n" s="4">
        <v>1</v>
      </c>
      <c r="X53" t="n" s="7">
        <v>3060.0</v>
      </c>
      <c r="Y53" t="s" s="1">
        <v>351</v>
      </c>
      <c r="Z53" t="n" s="1">
        <v>6.0</v>
      </c>
      <c r="AA53" t="n" s="7">
        <v>510.0</v>
      </c>
      <c r="AB53" t="s" s="1">
        <v>559</v>
      </c>
      <c r="AC53" t="s" s="1">
        <v>525</v>
      </c>
      <c r="AD53" t="s" s="1">
        <v>215</v>
      </c>
      <c r="AE53" t="s" s="1">
        <v>354</v>
      </c>
      <c r="AF53" t="s" s="1">
        <v>253</v>
      </c>
      <c r="AG53" t="s" s="1">
        <v>354</v>
      </c>
      <c r="AH53" t="n" s="7">
        <v>3060.0</v>
      </c>
      <c r="AI53" t="n" s="7">
        <v>510.0</v>
      </c>
      <c r="AJ53" t="s" s="1">
        <v>441</v>
      </c>
      <c r="AK53" t="s" s="1"/>
      <c r="AL53" t="s" s="1"/>
      <c r="AM53" t="s" s="1">
        <v>441</v>
      </c>
      <c r="AN53" t="s" s="1">
        <v>105</v>
      </c>
      <c r="AO53" t="s" s="1"/>
      <c r="AP53" t="s" s="1"/>
      <c r="AQ53" t="s" s="1"/>
      <c r="AR53" t="s" s="1"/>
      <c r="AS53" t="s" s="2"/>
      <c r="AT53" t="s" s="1"/>
      <c r="AU53" t="s" s="1"/>
      <c r="AV53" t="s" s="1"/>
      <c r="AW53" t="s" s="1">
        <v>506</v>
      </c>
      <c r="AX53" t="n" s="8">
        <v>45831.45566608549</v>
      </c>
      <c r="AY53" t="s" s="1">
        <v>66</v>
      </c>
      <c r="AZ53" t="n" s="7">
        <v>3060.0</v>
      </c>
      <c r="BA53" t="s" s="1"/>
      <c r="BB53" t="n" s="6">
        <v>46022.0</v>
      </c>
      <c r="BC53" t="n" s="6">
        <v>45831.0</v>
      </c>
      <c r="BD53" t="n" s="6">
        <v>45831.0</v>
      </c>
      <c r="BE53" t="n" s="8">
        <v>46022.0</v>
      </c>
      <c r="BF53" t="s" s="1">
        <v>537</v>
      </c>
      <c r="BG53" t="s" s="1"/>
      <c r="BH53" t="s" s="1"/>
      <c r="BI53" t="s" s="1">
        <v>15</v>
      </c>
    </row>
    <row r="54" spans="1:61">
      <c r="A54" t="n" s="4">
        <v>49</v>
      </c>
      <c r="B54" s="2">
        <f>HYPERLINK("https://my.zakupivli.pro/remote/dispatcher/state_purchase_view/60265988", "UA-2025-06-23-001977-a")</f>
        <v/>
      </c>
      <c r="C54" t="s" s="2">
        <v>351</v>
      </c>
      <c r="D54" t="s" s="1">
        <v>404</v>
      </c>
      <c r="E54" t="s" s="1">
        <v>539</v>
      </c>
      <c r="F54" t="s" s="1">
        <v>83</v>
      </c>
      <c r="G54" t="s" s="1">
        <v>160</v>
      </c>
      <c r="H54" t="s" s="1">
        <v>278</v>
      </c>
      <c r="I54" t="s" s="1">
        <v>443</v>
      </c>
      <c r="J54" t="s" s="1">
        <v>423</v>
      </c>
      <c r="K54" t="s" s="1">
        <v>21</v>
      </c>
      <c r="L54" t="s" s="1">
        <v>347</v>
      </c>
      <c r="M54" t="s" s="1">
        <v>347</v>
      </c>
      <c r="N54" t="s" s="1">
        <v>16</v>
      </c>
      <c r="O54" t="s" s="1">
        <v>16</v>
      </c>
      <c r="P54" t="s" s="1">
        <v>16</v>
      </c>
      <c r="Q54" t="n" s="6">
        <v>45831.0</v>
      </c>
      <c r="R54" t="s" s="1"/>
      <c r="S54" t="s" s="1"/>
      <c r="T54" t="s" s="1"/>
      <c r="U54" t="s" s="1"/>
      <c r="V54" t="s" s="1">
        <v>494</v>
      </c>
      <c r="W54" t="n" s="4">
        <v>1</v>
      </c>
      <c r="X54" t="n" s="7">
        <v>180.0</v>
      </c>
      <c r="Y54" t="s" s="1">
        <v>351</v>
      </c>
      <c r="Z54" t="n" s="1">
        <v>1.0</v>
      </c>
      <c r="AA54" t="n" s="7">
        <v>180.0</v>
      </c>
      <c r="AB54" t="s" s="1">
        <v>559</v>
      </c>
      <c r="AC54" t="s" s="1">
        <v>525</v>
      </c>
      <c r="AD54" t="s" s="1">
        <v>215</v>
      </c>
      <c r="AE54" t="s" s="1">
        <v>354</v>
      </c>
      <c r="AF54" t="s" s="1">
        <v>253</v>
      </c>
      <c r="AG54" t="s" s="1">
        <v>354</v>
      </c>
      <c r="AH54" t="n" s="7">
        <v>180.0</v>
      </c>
      <c r="AI54" t="n" s="7">
        <v>180.0</v>
      </c>
      <c r="AJ54" t="s" s="1">
        <v>441</v>
      </c>
      <c r="AK54" t="s" s="1"/>
      <c r="AL54" t="s" s="1"/>
      <c r="AM54" t="s" s="1">
        <v>441</v>
      </c>
      <c r="AN54" t="s" s="1">
        <v>105</v>
      </c>
      <c r="AO54" t="s" s="1"/>
      <c r="AP54" t="s" s="1"/>
      <c r="AQ54" t="s" s="1"/>
      <c r="AR54" t="s" s="1"/>
      <c r="AS54" t="s" s="2"/>
      <c r="AT54" t="s" s="1"/>
      <c r="AU54" t="s" s="1"/>
      <c r="AV54" t="s" s="1"/>
      <c r="AW54" t="s" s="1">
        <v>506</v>
      </c>
      <c r="AX54" t="n" s="8">
        <v>45831.4434513675</v>
      </c>
      <c r="AY54" t="s" s="1">
        <v>66</v>
      </c>
      <c r="AZ54" t="n" s="7">
        <v>180.0</v>
      </c>
      <c r="BA54" t="s" s="1"/>
      <c r="BB54" t="n" s="6">
        <v>46022.0</v>
      </c>
      <c r="BC54" t="n" s="6">
        <v>45831.0</v>
      </c>
      <c r="BD54" t="n" s="6">
        <v>45831.0</v>
      </c>
      <c r="BE54" t="n" s="8">
        <v>46022.0</v>
      </c>
      <c r="BF54" t="s" s="1">
        <v>537</v>
      </c>
      <c r="BG54" t="s" s="1"/>
      <c r="BH54" t="s" s="1"/>
      <c r="BI54" t="s" s="1">
        <v>15</v>
      </c>
    </row>
    <row r="55" spans="1:61">
      <c r="A55" t="n" s="4">
        <v>50</v>
      </c>
      <c r="B55" s="2">
        <f>HYPERLINK("https://my.zakupivli.pro/remote/dispatcher/state_purchase_view/60264945", "UA-2025-06-23-001525-a")</f>
        <v/>
      </c>
      <c r="C55" t="s" s="2">
        <v>351</v>
      </c>
      <c r="D55" t="s" s="1">
        <v>286</v>
      </c>
      <c r="E55" t="s" s="1">
        <v>500</v>
      </c>
      <c r="F55" t="s" s="1">
        <v>83</v>
      </c>
      <c r="G55" t="s" s="1">
        <v>165</v>
      </c>
      <c r="H55" t="s" s="1">
        <v>278</v>
      </c>
      <c r="I55" t="s" s="1">
        <v>443</v>
      </c>
      <c r="J55" t="s" s="1">
        <v>423</v>
      </c>
      <c r="K55" t="s" s="1">
        <v>21</v>
      </c>
      <c r="L55" t="s" s="1">
        <v>347</v>
      </c>
      <c r="M55" t="s" s="1">
        <v>347</v>
      </c>
      <c r="N55" t="s" s="1">
        <v>16</v>
      </c>
      <c r="O55" t="s" s="1">
        <v>16</v>
      </c>
      <c r="P55" t="s" s="1">
        <v>16</v>
      </c>
      <c r="Q55" t="n" s="6">
        <v>45831.0</v>
      </c>
      <c r="R55" t="s" s="1"/>
      <c r="S55" t="s" s="1"/>
      <c r="T55" t="s" s="1"/>
      <c r="U55" t="s" s="1"/>
      <c r="V55" t="s" s="1">
        <v>494</v>
      </c>
      <c r="W55" t="n" s="4">
        <v>1</v>
      </c>
      <c r="X55" t="n" s="7">
        <v>1667.0</v>
      </c>
      <c r="Y55" t="s" s="1">
        <v>351</v>
      </c>
      <c r="Z55" t="n" s="1">
        <v>26.0</v>
      </c>
      <c r="AA55" t="n" s="7">
        <v>64.12</v>
      </c>
      <c r="AB55" t="s" s="1">
        <v>518</v>
      </c>
      <c r="AC55" t="s" s="1">
        <v>525</v>
      </c>
      <c r="AD55" t="s" s="1">
        <v>215</v>
      </c>
      <c r="AE55" t="s" s="1">
        <v>354</v>
      </c>
      <c r="AF55" t="s" s="1">
        <v>253</v>
      </c>
      <c r="AG55" t="s" s="1">
        <v>354</v>
      </c>
      <c r="AH55" t="n" s="7">
        <v>1667.0</v>
      </c>
      <c r="AI55" t="n" s="7">
        <v>64.11538461538461</v>
      </c>
      <c r="AJ55" t="s" s="1">
        <v>441</v>
      </c>
      <c r="AK55" t="s" s="1"/>
      <c r="AL55" t="s" s="1"/>
      <c r="AM55" t="s" s="1">
        <v>441</v>
      </c>
      <c r="AN55" t="s" s="1">
        <v>105</v>
      </c>
      <c r="AO55" t="s" s="1"/>
      <c r="AP55" t="s" s="1"/>
      <c r="AQ55" t="s" s="1"/>
      <c r="AR55" t="s" s="1"/>
      <c r="AS55" t="s" s="2"/>
      <c r="AT55" t="s" s="1"/>
      <c r="AU55" t="s" s="1"/>
      <c r="AV55" t="s" s="1"/>
      <c r="AW55" t="s" s="1">
        <v>506</v>
      </c>
      <c r="AX55" t="n" s="8">
        <v>45831.4239875029</v>
      </c>
      <c r="AY55" t="s" s="1">
        <v>66</v>
      </c>
      <c r="AZ55" t="n" s="7">
        <v>1667.0</v>
      </c>
      <c r="BA55" t="s" s="1"/>
      <c r="BB55" t="n" s="6">
        <v>46022.0</v>
      </c>
      <c r="BC55" t="n" s="6">
        <v>45831.0</v>
      </c>
      <c r="BD55" t="n" s="6">
        <v>45831.0</v>
      </c>
      <c r="BE55" t="n" s="8">
        <v>46022.0</v>
      </c>
      <c r="BF55" t="s" s="1">
        <v>537</v>
      </c>
      <c r="BG55" t="s" s="1"/>
      <c r="BH55" t="s" s="1"/>
      <c r="BI55" t="s" s="1">
        <v>15</v>
      </c>
    </row>
    <row r="56" spans="1:61">
      <c r="A56" t="n" s="4">
        <v>51</v>
      </c>
      <c r="B56" s="2">
        <f>HYPERLINK("https://my.zakupivli.pro/remote/dispatcher/state_purchase_view/60238473", "UA-2025-06-20-003101-a")</f>
        <v/>
      </c>
      <c r="C56" t="s" s="2">
        <v>351</v>
      </c>
      <c r="D56" t="s" s="1">
        <v>301</v>
      </c>
      <c r="E56" t="s" s="1">
        <v>515</v>
      </c>
      <c r="F56" t="s" s="1">
        <v>83</v>
      </c>
      <c r="G56" t="s" s="1">
        <v>125</v>
      </c>
      <c r="H56" t="s" s="1">
        <v>278</v>
      </c>
      <c r="I56" t="s" s="1">
        <v>443</v>
      </c>
      <c r="J56" t="s" s="1">
        <v>423</v>
      </c>
      <c r="K56" t="s" s="1">
        <v>21</v>
      </c>
      <c r="L56" t="s" s="1">
        <v>347</v>
      </c>
      <c r="M56" t="s" s="1">
        <v>347</v>
      </c>
      <c r="N56" t="s" s="1">
        <v>16</v>
      </c>
      <c r="O56" t="s" s="1">
        <v>16</v>
      </c>
      <c r="P56" t="s" s="1">
        <v>16</v>
      </c>
      <c r="Q56" t="n" s="6">
        <v>45828.0</v>
      </c>
      <c r="R56" t="s" s="1"/>
      <c r="S56" t="s" s="1"/>
      <c r="T56" t="s" s="1"/>
      <c r="U56" t="s" s="1"/>
      <c r="V56" t="s" s="1">
        <v>494</v>
      </c>
      <c r="W56" t="n" s="4">
        <v>1</v>
      </c>
      <c r="X56" t="n" s="7">
        <v>2992.0</v>
      </c>
      <c r="Y56" t="s" s="1">
        <v>351</v>
      </c>
      <c r="Z56" t="n" s="1">
        <v>8.0</v>
      </c>
      <c r="AA56" t="n" s="7">
        <v>374.0</v>
      </c>
      <c r="AB56" t="s" s="1">
        <v>518</v>
      </c>
      <c r="AC56" t="s" s="1">
        <v>525</v>
      </c>
      <c r="AD56" t="s" s="1">
        <v>215</v>
      </c>
      <c r="AE56" t="s" s="1">
        <v>354</v>
      </c>
      <c r="AF56" t="s" s="1">
        <v>253</v>
      </c>
      <c r="AG56" t="s" s="1">
        <v>354</v>
      </c>
      <c r="AH56" t="n" s="7">
        <v>2992.0</v>
      </c>
      <c r="AI56" t="n" s="7">
        <v>374.0</v>
      </c>
      <c r="AJ56" t="s" s="1">
        <v>243</v>
      </c>
      <c r="AK56" t="s" s="1"/>
      <c r="AL56" t="s" s="1"/>
      <c r="AM56" t="s" s="1">
        <v>243</v>
      </c>
      <c r="AN56" t="s" s="1">
        <v>107</v>
      </c>
      <c r="AO56" t="s" s="1"/>
      <c r="AP56" t="s" s="1"/>
      <c r="AQ56" t="s" s="1"/>
      <c r="AR56" t="s" s="1"/>
      <c r="AS56" t="s" s="2"/>
      <c r="AT56" t="s" s="1"/>
      <c r="AU56" t="s" s="1"/>
      <c r="AV56" t="s" s="1"/>
      <c r="AW56" t="s" s="1">
        <v>506</v>
      </c>
      <c r="AX56" t="n" s="8">
        <v>45828.46838192219</v>
      </c>
      <c r="AY56" t="s" s="1">
        <v>210</v>
      </c>
      <c r="AZ56" t="n" s="7">
        <v>2992.0</v>
      </c>
      <c r="BA56" t="s" s="1"/>
      <c r="BB56" t="n" s="6">
        <v>46022.0</v>
      </c>
      <c r="BC56" t="n" s="6">
        <v>45828.0</v>
      </c>
      <c r="BD56" t="n" s="6">
        <v>45828.0</v>
      </c>
      <c r="BE56" t="n" s="8">
        <v>46022.0</v>
      </c>
      <c r="BF56" t="s" s="1">
        <v>537</v>
      </c>
      <c r="BG56" t="s" s="1"/>
      <c r="BH56" t="s" s="1"/>
      <c r="BI56" t="s" s="1">
        <v>15</v>
      </c>
    </row>
    <row r="57" spans="1:61">
      <c r="A57" t="n" s="4">
        <v>52</v>
      </c>
      <c r="B57" s="2">
        <f>HYPERLINK("https://my.zakupivli.pro/remote/dispatcher/state_purchase_view/60235906", "UA-2025-06-20-001956-a")</f>
        <v/>
      </c>
      <c r="C57" t="s" s="2">
        <v>351</v>
      </c>
      <c r="D57" t="s" s="1">
        <v>242</v>
      </c>
      <c r="E57" t="s" s="1">
        <v>499</v>
      </c>
      <c r="F57" t="s" s="1">
        <v>83</v>
      </c>
      <c r="G57" t="s" s="1">
        <v>19</v>
      </c>
      <c r="H57" t="s" s="1">
        <v>278</v>
      </c>
      <c r="I57" t="s" s="1">
        <v>443</v>
      </c>
      <c r="J57" t="s" s="1">
        <v>423</v>
      </c>
      <c r="K57" t="s" s="1">
        <v>21</v>
      </c>
      <c r="L57" t="s" s="1">
        <v>347</v>
      </c>
      <c r="M57" t="s" s="1">
        <v>347</v>
      </c>
      <c r="N57" t="s" s="1">
        <v>16</v>
      </c>
      <c r="O57" t="s" s="1">
        <v>16</v>
      </c>
      <c r="P57" t="s" s="1">
        <v>16</v>
      </c>
      <c r="Q57" t="n" s="6">
        <v>45828.0</v>
      </c>
      <c r="R57" t="s" s="1"/>
      <c r="S57" t="s" s="1"/>
      <c r="T57" t="s" s="1"/>
      <c r="U57" t="s" s="1"/>
      <c r="V57" t="s" s="1">
        <v>494</v>
      </c>
      <c r="W57" t="n" s="4">
        <v>1</v>
      </c>
      <c r="X57" t="n" s="7">
        <v>350.0</v>
      </c>
      <c r="Y57" t="s" s="1">
        <v>351</v>
      </c>
      <c r="Z57" t="n" s="1">
        <v>1.0</v>
      </c>
      <c r="AA57" t="n" s="7">
        <v>350.0</v>
      </c>
      <c r="AB57" t="s" s="1">
        <v>559</v>
      </c>
      <c r="AC57" t="s" s="1">
        <v>525</v>
      </c>
      <c r="AD57" t="s" s="1">
        <v>215</v>
      </c>
      <c r="AE57" t="s" s="1">
        <v>354</v>
      </c>
      <c r="AF57" t="s" s="1">
        <v>253</v>
      </c>
      <c r="AG57" t="s" s="1">
        <v>354</v>
      </c>
      <c r="AH57" t="n" s="7">
        <v>350.0</v>
      </c>
      <c r="AI57" t="n" s="7">
        <v>350.0</v>
      </c>
      <c r="AJ57" t="s" s="1">
        <v>440</v>
      </c>
      <c r="AK57" t="s" s="1"/>
      <c r="AL57" t="s" s="1"/>
      <c r="AM57" t="s" s="1">
        <v>440</v>
      </c>
      <c r="AN57" t="s" s="1">
        <v>102</v>
      </c>
      <c r="AO57" t="s" s="1"/>
      <c r="AP57" t="s" s="1"/>
      <c r="AQ57" t="s" s="1"/>
      <c r="AR57" t="s" s="1"/>
      <c r="AS57" t="s" s="2"/>
      <c r="AT57" t="s" s="1"/>
      <c r="AU57" t="s" s="1"/>
      <c r="AV57" t="s" s="1"/>
      <c r="AW57" t="s" s="1">
        <v>506</v>
      </c>
      <c r="AX57" t="n" s="8">
        <v>45828.42623328214</v>
      </c>
      <c r="AY57" t="s" s="1">
        <v>196</v>
      </c>
      <c r="AZ57" t="n" s="7">
        <v>350.0</v>
      </c>
      <c r="BA57" t="s" s="1"/>
      <c r="BB57" t="n" s="6">
        <v>46022.0</v>
      </c>
      <c r="BC57" t="n" s="6">
        <v>45828.0</v>
      </c>
      <c r="BD57" t="n" s="6">
        <v>45828.0</v>
      </c>
      <c r="BE57" t="n" s="8">
        <v>46022.0</v>
      </c>
      <c r="BF57" t="s" s="1">
        <v>537</v>
      </c>
      <c r="BG57" t="s" s="1"/>
      <c r="BH57" t="s" s="1"/>
      <c r="BI57" t="s" s="1">
        <v>15</v>
      </c>
    </row>
    <row r="58" spans="1:61">
      <c r="A58" t="n" s="4">
        <v>53</v>
      </c>
      <c r="B58" s="2">
        <f>HYPERLINK("https://my.zakupivli.pro/remote/dispatcher/state_purchase_view/60234993", "UA-2025-06-20-001570-a")</f>
        <v/>
      </c>
      <c r="C58" t="s" s="2">
        <v>351</v>
      </c>
      <c r="D58" t="s" s="1">
        <v>242</v>
      </c>
      <c r="E58" t="s" s="1">
        <v>499</v>
      </c>
      <c r="F58" t="s" s="1">
        <v>83</v>
      </c>
      <c r="G58" t="s" s="1">
        <v>19</v>
      </c>
      <c r="H58" t="s" s="1">
        <v>278</v>
      </c>
      <c r="I58" t="s" s="1">
        <v>443</v>
      </c>
      <c r="J58" t="s" s="1">
        <v>423</v>
      </c>
      <c r="K58" t="s" s="1">
        <v>21</v>
      </c>
      <c r="L58" t="s" s="1">
        <v>347</v>
      </c>
      <c r="M58" t="s" s="1">
        <v>347</v>
      </c>
      <c r="N58" t="s" s="1">
        <v>16</v>
      </c>
      <c r="O58" t="s" s="1">
        <v>16</v>
      </c>
      <c r="P58" t="s" s="1">
        <v>16</v>
      </c>
      <c r="Q58" t="n" s="6">
        <v>45828.0</v>
      </c>
      <c r="R58" t="s" s="1"/>
      <c r="S58" t="s" s="1"/>
      <c r="T58" t="s" s="1"/>
      <c r="U58" t="s" s="1"/>
      <c r="V58" t="s" s="1">
        <v>494</v>
      </c>
      <c r="W58" t="n" s="4">
        <v>1</v>
      </c>
      <c r="X58" t="n" s="7">
        <v>480.0</v>
      </c>
      <c r="Y58" t="s" s="1">
        <v>351</v>
      </c>
      <c r="Z58" t="n" s="1">
        <v>1.0</v>
      </c>
      <c r="AA58" t="n" s="7">
        <v>480.0</v>
      </c>
      <c r="AB58" t="s" s="1">
        <v>559</v>
      </c>
      <c r="AC58" t="s" s="1">
        <v>525</v>
      </c>
      <c r="AD58" t="s" s="1">
        <v>215</v>
      </c>
      <c r="AE58" t="s" s="1">
        <v>354</v>
      </c>
      <c r="AF58" t="s" s="1">
        <v>253</v>
      </c>
      <c r="AG58" t="s" s="1">
        <v>354</v>
      </c>
      <c r="AH58" t="n" s="7">
        <v>480.0</v>
      </c>
      <c r="AI58" t="n" s="7">
        <v>480.0</v>
      </c>
      <c r="AJ58" t="s" s="1">
        <v>440</v>
      </c>
      <c r="AK58" t="s" s="1"/>
      <c r="AL58" t="s" s="1"/>
      <c r="AM58" t="s" s="1">
        <v>440</v>
      </c>
      <c r="AN58" t="s" s="1">
        <v>102</v>
      </c>
      <c r="AO58" t="s" s="1"/>
      <c r="AP58" t="s" s="1"/>
      <c r="AQ58" t="s" s="1"/>
      <c r="AR58" t="s" s="1"/>
      <c r="AS58" t="s" s="2"/>
      <c r="AT58" t="s" s="1"/>
      <c r="AU58" t="s" s="1"/>
      <c r="AV58" t="s" s="1"/>
      <c r="AW58" t="s" s="1">
        <v>506</v>
      </c>
      <c r="AX58" t="n" s="8">
        <v>45828.41237808259</v>
      </c>
      <c r="AY58" t="s" s="1">
        <v>191</v>
      </c>
      <c r="AZ58" t="n" s="7">
        <v>480.0</v>
      </c>
      <c r="BA58" t="s" s="1"/>
      <c r="BB58" t="n" s="6">
        <v>46022.0</v>
      </c>
      <c r="BC58" t="n" s="6">
        <v>45828.0</v>
      </c>
      <c r="BD58" t="n" s="6">
        <v>45828.0</v>
      </c>
      <c r="BE58" t="n" s="8">
        <v>46022.0</v>
      </c>
      <c r="BF58" t="s" s="1">
        <v>537</v>
      </c>
      <c r="BG58" t="s" s="1"/>
      <c r="BH58" t="s" s="1"/>
      <c r="BI58" t="s" s="1">
        <v>15</v>
      </c>
    </row>
    <row r="59" spans="1:61">
      <c r="A59" t="n" s="4">
        <v>54</v>
      </c>
      <c r="B59" s="2">
        <f>HYPERLINK("https://my.zakupivli.pro/remote/dispatcher/state_purchase_view/60234402", "UA-2025-06-20-001307-a")</f>
        <v/>
      </c>
      <c r="C59" t="s" s="2">
        <v>351</v>
      </c>
      <c r="D59" t="s" s="1">
        <v>242</v>
      </c>
      <c r="E59" t="s" s="1">
        <v>499</v>
      </c>
      <c r="F59" t="s" s="1">
        <v>83</v>
      </c>
      <c r="G59" t="s" s="1">
        <v>19</v>
      </c>
      <c r="H59" t="s" s="1">
        <v>278</v>
      </c>
      <c r="I59" t="s" s="1">
        <v>443</v>
      </c>
      <c r="J59" t="s" s="1">
        <v>423</v>
      </c>
      <c r="K59" t="s" s="1">
        <v>21</v>
      </c>
      <c r="L59" t="s" s="1">
        <v>347</v>
      </c>
      <c r="M59" t="s" s="1">
        <v>347</v>
      </c>
      <c r="N59" t="s" s="1">
        <v>16</v>
      </c>
      <c r="O59" t="s" s="1">
        <v>16</v>
      </c>
      <c r="P59" t="s" s="1">
        <v>16</v>
      </c>
      <c r="Q59" t="n" s="6">
        <v>45828.0</v>
      </c>
      <c r="R59" t="s" s="1"/>
      <c r="S59" t="s" s="1"/>
      <c r="T59" t="s" s="1"/>
      <c r="U59" t="s" s="1"/>
      <c r="V59" t="s" s="1">
        <v>494</v>
      </c>
      <c r="W59" t="n" s="4">
        <v>1</v>
      </c>
      <c r="X59" t="n" s="7">
        <v>660.0</v>
      </c>
      <c r="Y59" t="s" s="1">
        <v>351</v>
      </c>
      <c r="Z59" t="n" s="1">
        <v>1.0</v>
      </c>
      <c r="AA59" t="n" s="7">
        <v>660.0</v>
      </c>
      <c r="AB59" t="s" s="1">
        <v>559</v>
      </c>
      <c r="AC59" t="s" s="1">
        <v>525</v>
      </c>
      <c r="AD59" t="s" s="1">
        <v>215</v>
      </c>
      <c r="AE59" t="s" s="1">
        <v>354</v>
      </c>
      <c r="AF59" t="s" s="1">
        <v>253</v>
      </c>
      <c r="AG59" t="s" s="1">
        <v>354</v>
      </c>
      <c r="AH59" t="n" s="7">
        <v>660.0</v>
      </c>
      <c r="AI59" t="n" s="7">
        <v>660.0</v>
      </c>
      <c r="AJ59" t="s" s="1">
        <v>440</v>
      </c>
      <c r="AK59" t="s" s="1"/>
      <c r="AL59" t="s" s="1"/>
      <c r="AM59" t="s" s="1">
        <v>440</v>
      </c>
      <c r="AN59" t="s" s="1">
        <v>102</v>
      </c>
      <c r="AO59" t="s" s="1"/>
      <c r="AP59" t="s" s="1"/>
      <c r="AQ59" t="s" s="1"/>
      <c r="AR59" t="s" s="1"/>
      <c r="AS59" t="s" s="2"/>
      <c r="AT59" t="s" s="1"/>
      <c r="AU59" t="s" s="1"/>
      <c r="AV59" t="s" s="1"/>
      <c r="AW59" t="s" s="1">
        <v>506</v>
      </c>
      <c r="AX59" t="n" s="8">
        <v>45828.40402437674</v>
      </c>
      <c r="AY59" t="s" s="1">
        <v>193</v>
      </c>
      <c r="AZ59" t="n" s="7">
        <v>660.0</v>
      </c>
      <c r="BA59" t="s" s="1"/>
      <c r="BB59" t="n" s="6">
        <v>46022.0</v>
      </c>
      <c r="BC59" t="n" s="6">
        <v>45828.0</v>
      </c>
      <c r="BD59" t="n" s="6">
        <v>45828.0</v>
      </c>
      <c r="BE59" t="n" s="8">
        <v>46022.0</v>
      </c>
      <c r="BF59" t="s" s="1">
        <v>537</v>
      </c>
      <c r="BG59" t="s" s="1"/>
      <c r="BH59" t="s" s="1"/>
      <c r="BI59" t="s" s="1">
        <v>15</v>
      </c>
    </row>
    <row r="60" spans="1:61">
      <c r="A60" t="n" s="4">
        <v>55</v>
      </c>
      <c r="B60" s="2">
        <f>HYPERLINK("https://my.zakupivli.pro/remote/dispatcher/state_purchase_view/60233902", "UA-2025-06-20-001084-a")</f>
        <v/>
      </c>
      <c r="C60" t="s" s="2">
        <v>351</v>
      </c>
      <c r="D60" t="s" s="1">
        <v>242</v>
      </c>
      <c r="E60" t="s" s="1">
        <v>499</v>
      </c>
      <c r="F60" t="s" s="1">
        <v>83</v>
      </c>
      <c r="G60" t="s" s="1">
        <v>19</v>
      </c>
      <c r="H60" t="s" s="1">
        <v>278</v>
      </c>
      <c r="I60" t="s" s="1">
        <v>443</v>
      </c>
      <c r="J60" t="s" s="1">
        <v>423</v>
      </c>
      <c r="K60" t="s" s="1">
        <v>21</v>
      </c>
      <c r="L60" t="s" s="1">
        <v>347</v>
      </c>
      <c r="M60" t="s" s="1">
        <v>347</v>
      </c>
      <c r="N60" t="s" s="1">
        <v>16</v>
      </c>
      <c r="O60" t="s" s="1">
        <v>16</v>
      </c>
      <c r="P60" t="s" s="1">
        <v>16</v>
      </c>
      <c r="Q60" t="n" s="6">
        <v>45828.0</v>
      </c>
      <c r="R60" t="s" s="1"/>
      <c r="S60" t="s" s="1"/>
      <c r="T60" t="s" s="1"/>
      <c r="U60" t="s" s="1"/>
      <c r="V60" t="s" s="1">
        <v>494</v>
      </c>
      <c r="W60" t="n" s="4">
        <v>1</v>
      </c>
      <c r="X60" t="n" s="7">
        <v>600.0</v>
      </c>
      <c r="Y60" t="s" s="1">
        <v>351</v>
      </c>
      <c r="Z60" t="n" s="1">
        <v>1.0</v>
      </c>
      <c r="AA60" t="n" s="7">
        <v>600.0</v>
      </c>
      <c r="AB60" t="s" s="1">
        <v>559</v>
      </c>
      <c r="AC60" t="s" s="1">
        <v>525</v>
      </c>
      <c r="AD60" t="s" s="1">
        <v>215</v>
      </c>
      <c r="AE60" t="s" s="1">
        <v>354</v>
      </c>
      <c r="AF60" t="s" s="1">
        <v>253</v>
      </c>
      <c r="AG60" t="s" s="1">
        <v>354</v>
      </c>
      <c r="AH60" t="n" s="7">
        <v>600.0</v>
      </c>
      <c r="AI60" t="n" s="7">
        <v>600.0</v>
      </c>
      <c r="AJ60" t="s" s="1">
        <v>440</v>
      </c>
      <c r="AK60" t="s" s="1"/>
      <c r="AL60" t="s" s="1"/>
      <c r="AM60" t="s" s="1">
        <v>440</v>
      </c>
      <c r="AN60" t="s" s="1">
        <v>102</v>
      </c>
      <c r="AO60" t="s" s="1"/>
      <c r="AP60" t="s" s="1"/>
      <c r="AQ60" t="s" s="1"/>
      <c r="AR60" t="s" s="1"/>
      <c r="AS60" t="s" s="2"/>
      <c r="AT60" t="s" s="1"/>
      <c r="AU60" t="s" s="1"/>
      <c r="AV60" t="s" s="1"/>
      <c r="AW60" t="s" s="1">
        <v>506</v>
      </c>
      <c r="AX60" t="n" s="8">
        <v>45828.39725367902</v>
      </c>
      <c r="AY60" t="s" s="1">
        <v>194</v>
      </c>
      <c r="AZ60" t="n" s="7">
        <v>600.0</v>
      </c>
      <c r="BA60" t="s" s="1"/>
      <c r="BB60" t="n" s="6">
        <v>46022.0</v>
      </c>
      <c r="BC60" t="n" s="6">
        <v>45828.0</v>
      </c>
      <c r="BD60" t="n" s="6">
        <v>45828.0</v>
      </c>
      <c r="BE60" t="n" s="8">
        <v>46022.0</v>
      </c>
      <c r="BF60" t="s" s="1">
        <v>537</v>
      </c>
      <c r="BG60" t="s" s="1"/>
      <c r="BH60" t="s" s="1"/>
      <c r="BI60" t="s" s="1">
        <v>15</v>
      </c>
    </row>
    <row r="61" spans="1:61">
      <c r="A61" t="n" s="4">
        <v>56</v>
      </c>
      <c r="B61" s="2">
        <f>HYPERLINK("https://my.zakupivli.pro/remote/dispatcher/state_purchase_view/60228924", "UA-2025-06-19-013111-a")</f>
        <v/>
      </c>
      <c r="C61" t="s" s="2">
        <v>351</v>
      </c>
      <c r="D61" t="s" s="1">
        <v>241</v>
      </c>
      <c r="E61" t="s" s="1">
        <v>325</v>
      </c>
      <c r="F61" t="s" s="1">
        <v>83</v>
      </c>
      <c r="G61" t="s" s="1">
        <v>162</v>
      </c>
      <c r="H61" t="s" s="1">
        <v>278</v>
      </c>
      <c r="I61" t="s" s="1">
        <v>443</v>
      </c>
      <c r="J61" t="s" s="1">
        <v>423</v>
      </c>
      <c r="K61" t="s" s="1">
        <v>21</v>
      </c>
      <c r="L61" t="s" s="1">
        <v>356</v>
      </c>
      <c r="M61" t="s" s="1">
        <v>356</v>
      </c>
      <c r="N61" t="s" s="1">
        <v>16</v>
      </c>
      <c r="O61" t="s" s="1">
        <v>16</v>
      </c>
      <c r="P61" t="s" s="1">
        <v>16</v>
      </c>
      <c r="Q61" t="n" s="6">
        <v>45827.0</v>
      </c>
      <c r="R61" t="s" s="1"/>
      <c r="S61" t="s" s="1"/>
      <c r="T61" t="s" s="1"/>
      <c r="U61" t="s" s="1"/>
      <c r="V61" t="s" s="1">
        <v>494</v>
      </c>
      <c r="W61" t="n" s="4">
        <v>1</v>
      </c>
      <c r="X61" t="n" s="7">
        <v>137.8</v>
      </c>
      <c r="Y61" t="s" s="1">
        <v>351</v>
      </c>
      <c r="Z61" t="n" s="1">
        <v>2.0</v>
      </c>
      <c r="AA61" t="n" s="7">
        <v>68.9</v>
      </c>
      <c r="AB61" t="s" s="1">
        <v>518</v>
      </c>
      <c r="AC61" t="s" s="1">
        <v>525</v>
      </c>
      <c r="AD61" t="s" s="1">
        <v>215</v>
      </c>
      <c r="AE61" t="s" s="1">
        <v>354</v>
      </c>
      <c r="AF61" t="s" s="1">
        <v>253</v>
      </c>
      <c r="AG61" t="s" s="1">
        <v>354</v>
      </c>
      <c r="AH61" t="n" s="7">
        <v>137.8</v>
      </c>
      <c r="AI61" t="n" s="7">
        <v>68.9</v>
      </c>
      <c r="AJ61" t="s" s="1">
        <v>471</v>
      </c>
      <c r="AK61" t="s" s="1"/>
      <c r="AL61" t="s" s="1"/>
      <c r="AM61" t="s" s="1">
        <v>471</v>
      </c>
      <c r="AN61" t="s" s="1">
        <v>112</v>
      </c>
      <c r="AO61" t="s" s="1"/>
      <c r="AP61" t="s" s="1"/>
      <c r="AQ61" t="s" s="1"/>
      <c r="AR61" t="s" s="1"/>
      <c r="AS61" t="s" s="2"/>
      <c r="AT61" t="s" s="1"/>
      <c r="AU61" t="s" s="1"/>
      <c r="AV61" t="s" s="1"/>
      <c r="AW61" t="s" s="1">
        <v>506</v>
      </c>
      <c r="AX61" t="n" s="8">
        <v>45827.712963804435</v>
      </c>
      <c r="AY61" t="s" s="1">
        <v>65</v>
      </c>
      <c r="AZ61" t="n" s="7">
        <v>137.8</v>
      </c>
      <c r="BA61" t="s" s="1"/>
      <c r="BB61" t="n" s="6">
        <v>46022.0</v>
      </c>
      <c r="BC61" t="n" s="6">
        <v>45827.0</v>
      </c>
      <c r="BD61" t="n" s="6">
        <v>45827.0</v>
      </c>
      <c r="BE61" t="n" s="8">
        <v>46022.0</v>
      </c>
      <c r="BF61" t="s" s="1">
        <v>537</v>
      </c>
      <c r="BG61" t="s" s="1"/>
      <c r="BH61" t="s" s="1"/>
      <c r="BI61" t="s" s="1">
        <v>15</v>
      </c>
    </row>
    <row r="62" spans="1:61">
      <c r="A62" t="n" s="4">
        <v>57</v>
      </c>
      <c r="B62" s="2">
        <f>HYPERLINK("https://my.zakupivli.pro/remote/dispatcher/state_purchase_view/60228643", "UA-2025-06-19-012969-a")</f>
        <v/>
      </c>
      <c r="C62" t="s" s="2">
        <v>351</v>
      </c>
      <c r="D62" t="s" s="1">
        <v>332</v>
      </c>
      <c r="E62" t="s" s="1">
        <v>453</v>
      </c>
      <c r="F62" t="s" s="1">
        <v>83</v>
      </c>
      <c r="G62" t="s" s="1">
        <v>152</v>
      </c>
      <c r="H62" t="s" s="1">
        <v>278</v>
      </c>
      <c r="I62" t="s" s="1">
        <v>443</v>
      </c>
      <c r="J62" t="s" s="1">
        <v>423</v>
      </c>
      <c r="K62" t="s" s="1">
        <v>21</v>
      </c>
      <c r="L62" t="s" s="1">
        <v>356</v>
      </c>
      <c r="M62" t="s" s="1">
        <v>356</v>
      </c>
      <c r="N62" t="s" s="1">
        <v>16</v>
      </c>
      <c r="O62" t="s" s="1">
        <v>16</v>
      </c>
      <c r="P62" t="s" s="1">
        <v>16</v>
      </c>
      <c r="Q62" t="n" s="6">
        <v>45827.0</v>
      </c>
      <c r="R62" t="s" s="1"/>
      <c r="S62" t="s" s="1"/>
      <c r="T62" t="s" s="1"/>
      <c r="U62" t="s" s="1"/>
      <c r="V62" t="s" s="1">
        <v>494</v>
      </c>
      <c r="W62" t="n" s="4">
        <v>1</v>
      </c>
      <c r="X62" t="n" s="7">
        <v>293.9</v>
      </c>
      <c r="Y62" t="s" s="1">
        <v>351</v>
      </c>
      <c r="Z62" t="s" s="1">
        <v>518</v>
      </c>
      <c r="AA62" t="s" s="1">
        <v>518</v>
      </c>
      <c r="AB62" t="s" s="1">
        <v>518</v>
      </c>
      <c r="AC62" t="s" s="1">
        <v>525</v>
      </c>
      <c r="AD62" t="s" s="1">
        <v>215</v>
      </c>
      <c r="AE62" t="s" s="1">
        <v>354</v>
      </c>
      <c r="AF62" t="s" s="1">
        <v>253</v>
      </c>
      <c r="AG62" t="s" s="1">
        <v>354</v>
      </c>
      <c r="AH62" t="n" s="7">
        <v>293.9</v>
      </c>
      <c r="AI62" t="s" s="1">
        <v>518</v>
      </c>
      <c r="AJ62" t="s" s="1">
        <v>471</v>
      </c>
      <c r="AK62" t="s" s="1"/>
      <c r="AL62" t="s" s="1"/>
      <c r="AM62" t="s" s="1">
        <v>471</v>
      </c>
      <c r="AN62" t="s" s="1">
        <v>112</v>
      </c>
      <c r="AO62" t="s" s="1"/>
      <c r="AP62" t="s" s="1"/>
      <c r="AQ62" t="s" s="1"/>
      <c r="AR62" t="s" s="1"/>
      <c r="AS62" t="s" s="2"/>
      <c r="AT62" t="s" s="1"/>
      <c r="AU62" t="s" s="1"/>
      <c r="AV62" t="s" s="1"/>
      <c r="AW62" t="s" s="1">
        <v>506</v>
      </c>
      <c r="AX62" t="n" s="8">
        <v>45827.70641000942</v>
      </c>
      <c r="AY62" t="s" s="1">
        <v>65</v>
      </c>
      <c r="AZ62" t="n" s="7">
        <v>293.9</v>
      </c>
      <c r="BA62" t="s" s="1"/>
      <c r="BB62" t="n" s="6">
        <v>46022.0</v>
      </c>
      <c r="BC62" t="n" s="6">
        <v>45827.0</v>
      </c>
      <c r="BD62" t="n" s="6">
        <v>45827.0</v>
      </c>
      <c r="BE62" t="n" s="8">
        <v>46022.0</v>
      </c>
      <c r="BF62" t="s" s="1">
        <v>537</v>
      </c>
      <c r="BG62" t="s" s="1"/>
      <c r="BH62" t="s" s="1"/>
      <c r="BI62" t="s" s="1">
        <v>15</v>
      </c>
    </row>
    <row r="63" spans="1:61">
      <c r="A63" t="n" s="4">
        <v>58</v>
      </c>
      <c r="B63" s="2">
        <f>HYPERLINK("https://my.zakupivli.pro/remote/dispatcher/state_purchase_view/60228094", "UA-2025-06-19-012690-a")</f>
        <v/>
      </c>
      <c r="C63" t="s" s="2">
        <v>351</v>
      </c>
      <c r="D63" t="s" s="1">
        <v>310</v>
      </c>
      <c r="E63" t="s" s="1">
        <v>310</v>
      </c>
      <c r="F63" t="s" s="1">
        <v>83</v>
      </c>
      <c r="G63" t="s" s="1">
        <v>141</v>
      </c>
      <c r="H63" t="s" s="1">
        <v>278</v>
      </c>
      <c r="I63" t="s" s="1">
        <v>443</v>
      </c>
      <c r="J63" t="s" s="1">
        <v>423</v>
      </c>
      <c r="K63" t="s" s="1">
        <v>21</v>
      </c>
      <c r="L63" t="s" s="1">
        <v>356</v>
      </c>
      <c r="M63" t="s" s="1">
        <v>356</v>
      </c>
      <c r="N63" t="s" s="1">
        <v>16</v>
      </c>
      <c r="O63" t="s" s="1">
        <v>16</v>
      </c>
      <c r="P63" t="s" s="1">
        <v>16</v>
      </c>
      <c r="Q63" t="n" s="6">
        <v>45827.0</v>
      </c>
      <c r="R63" t="s" s="1"/>
      <c r="S63" t="s" s="1"/>
      <c r="T63" t="s" s="1"/>
      <c r="U63" t="s" s="1"/>
      <c r="V63" t="s" s="1">
        <v>494</v>
      </c>
      <c r="W63" t="n" s="4">
        <v>1</v>
      </c>
      <c r="X63" t="n" s="7">
        <v>290.4</v>
      </c>
      <c r="Y63" t="s" s="1">
        <v>351</v>
      </c>
      <c r="Z63" t="n" s="1">
        <v>2.0</v>
      </c>
      <c r="AA63" t="n" s="7">
        <v>145.2</v>
      </c>
      <c r="AB63" t="s" s="1">
        <v>559</v>
      </c>
      <c r="AC63" t="s" s="1">
        <v>525</v>
      </c>
      <c r="AD63" t="s" s="1">
        <v>215</v>
      </c>
      <c r="AE63" t="s" s="1">
        <v>354</v>
      </c>
      <c r="AF63" t="s" s="1">
        <v>253</v>
      </c>
      <c r="AG63" t="s" s="1">
        <v>354</v>
      </c>
      <c r="AH63" t="n" s="7">
        <v>290.4</v>
      </c>
      <c r="AI63" t="n" s="7">
        <v>145.2</v>
      </c>
      <c r="AJ63" t="s" s="1">
        <v>471</v>
      </c>
      <c r="AK63" t="s" s="1"/>
      <c r="AL63" t="s" s="1"/>
      <c r="AM63" t="s" s="1">
        <v>471</v>
      </c>
      <c r="AN63" t="s" s="1">
        <v>112</v>
      </c>
      <c r="AO63" t="s" s="1"/>
      <c r="AP63" t="s" s="1"/>
      <c r="AQ63" t="s" s="1"/>
      <c r="AR63" t="s" s="1"/>
      <c r="AS63" t="s" s="2"/>
      <c r="AT63" t="s" s="1"/>
      <c r="AU63" t="s" s="1"/>
      <c r="AV63" t="s" s="1"/>
      <c r="AW63" t="s" s="1">
        <v>506</v>
      </c>
      <c r="AX63" t="n" s="8">
        <v>45827.69629664998</v>
      </c>
      <c r="AY63" t="s" s="1">
        <v>65</v>
      </c>
      <c r="AZ63" t="n" s="7">
        <v>290.4</v>
      </c>
      <c r="BA63" t="s" s="1"/>
      <c r="BB63" t="n" s="6">
        <v>46022.0</v>
      </c>
      <c r="BC63" t="n" s="6">
        <v>45827.0</v>
      </c>
      <c r="BD63" t="n" s="6">
        <v>45827.0</v>
      </c>
      <c r="BE63" t="n" s="8">
        <v>46022.0</v>
      </c>
      <c r="BF63" t="s" s="1">
        <v>537</v>
      </c>
      <c r="BG63" t="s" s="1"/>
      <c r="BH63" t="s" s="1"/>
      <c r="BI63" t="s" s="1">
        <v>15</v>
      </c>
    </row>
    <row r="64" spans="1:61">
      <c r="A64" t="n" s="4">
        <v>59</v>
      </c>
      <c r="B64" s="2">
        <f>HYPERLINK("https://my.zakupivli.pro/remote/dispatcher/state_purchase_view/60213764", "UA-2025-06-19-006199-a")</f>
        <v/>
      </c>
      <c r="C64" t="s" s="2">
        <v>351</v>
      </c>
      <c r="D64" t="s" s="1">
        <v>247</v>
      </c>
      <c r="E64" t="s" s="1">
        <v>549</v>
      </c>
      <c r="F64" t="s" s="1">
        <v>83</v>
      </c>
      <c r="G64" t="s" s="1">
        <v>156</v>
      </c>
      <c r="H64" t="s" s="1">
        <v>278</v>
      </c>
      <c r="I64" t="s" s="1">
        <v>443</v>
      </c>
      <c r="J64" t="s" s="1">
        <v>423</v>
      </c>
      <c r="K64" t="s" s="1">
        <v>21</v>
      </c>
      <c r="L64" t="s" s="1">
        <v>347</v>
      </c>
      <c r="M64" t="s" s="1">
        <v>347</v>
      </c>
      <c r="N64" t="s" s="1">
        <v>16</v>
      </c>
      <c r="O64" t="s" s="1">
        <v>16</v>
      </c>
      <c r="P64" t="s" s="1">
        <v>16</v>
      </c>
      <c r="Q64" t="n" s="6">
        <v>45827.0</v>
      </c>
      <c r="R64" t="s" s="1"/>
      <c r="S64" t="s" s="1"/>
      <c r="T64" t="s" s="1"/>
      <c r="U64" t="s" s="1"/>
      <c r="V64" t="s" s="1">
        <v>494</v>
      </c>
      <c r="W64" t="n" s="4">
        <v>1</v>
      </c>
      <c r="X64" t="n" s="7">
        <v>697.0</v>
      </c>
      <c r="Y64" t="s" s="1">
        <v>351</v>
      </c>
      <c r="Z64" t="s" s="1">
        <v>518</v>
      </c>
      <c r="AA64" t="s" s="1">
        <v>518</v>
      </c>
      <c r="AB64" t="s" s="1">
        <v>518</v>
      </c>
      <c r="AC64" t="s" s="1">
        <v>525</v>
      </c>
      <c r="AD64" t="s" s="1">
        <v>215</v>
      </c>
      <c r="AE64" t="s" s="1">
        <v>354</v>
      </c>
      <c r="AF64" t="s" s="1">
        <v>253</v>
      </c>
      <c r="AG64" t="s" s="1">
        <v>354</v>
      </c>
      <c r="AH64" t="n" s="7">
        <v>697.0</v>
      </c>
      <c r="AI64" t="s" s="1">
        <v>518</v>
      </c>
      <c r="AJ64" t="s" s="1">
        <v>219</v>
      </c>
      <c r="AK64" t="s" s="1"/>
      <c r="AL64" t="s" s="1"/>
      <c r="AM64" t="s" s="1">
        <v>219</v>
      </c>
      <c r="AN64" t="s" s="1">
        <v>123</v>
      </c>
      <c r="AO64" t="s" s="1"/>
      <c r="AP64" t="s" s="1"/>
      <c r="AQ64" t="s" s="1"/>
      <c r="AR64" t="s" s="1"/>
      <c r="AS64" t="s" s="2"/>
      <c r="AT64" t="s" s="1"/>
      <c r="AU64" t="s" s="1"/>
      <c r="AV64" t="s" s="1"/>
      <c r="AW64" t="s" s="1">
        <v>506</v>
      </c>
      <c r="AX64" t="n" s="8">
        <v>45827.52730113012</v>
      </c>
      <c r="AY64" t="s" s="1">
        <v>63</v>
      </c>
      <c r="AZ64" t="n" s="7">
        <v>697.0</v>
      </c>
      <c r="BA64" t="s" s="1"/>
      <c r="BB64" t="n" s="6">
        <v>46022.0</v>
      </c>
      <c r="BC64" t="n" s="6">
        <v>45827.0</v>
      </c>
      <c r="BD64" t="n" s="6">
        <v>45827.0</v>
      </c>
      <c r="BE64" t="n" s="8">
        <v>46022.0</v>
      </c>
      <c r="BF64" t="s" s="1">
        <v>537</v>
      </c>
      <c r="BG64" t="s" s="1"/>
      <c r="BH64" t="s" s="1"/>
      <c r="BI64" t="s" s="1">
        <v>15</v>
      </c>
    </row>
    <row r="65" spans="1:61">
      <c r="A65" t="n" s="4">
        <v>60</v>
      </c>
      <c r="B65" s="2">
        <f>HYPERLINK("https://my.zakupivli.pro/remote/dispatcher/state_purchase_view/60213727", "UA-2025-06-19-006164-a")</f>
        <v/>
      </c>
      <c r="C65" t="s" s="2">
        <v>351</v>
      </c>
      <c r="D65" t="s" s="1">
        <v>390</v>
      </c>
      <c r="E65" t="s" s="1">
        <v>390</v>
      </c>
      <c r="F65" t="s" s="1">
        <v>83</v>
      </c>
      <c r="G65" t="s" s="1">
        <v>179</v>
      </c>
      <c r="H65" t="s" s="1">
        <v>278</v>
      </c>
      <c r="I65" t="s" s="1">
        <v>443</v>
      </c>
      <c r="J65" t="s" s="1">
        <v>423</v>
      </c>
      <c r="K65" t="s" s="1">
        <v>21</v>
      </c>
      <c r="L65" t="s" s="1">
        <v>356</v>
      </c>
      <c r="M65" t="s" s="1">
        <v>356</v>
      </c>
      <c r="N65" t="s" s="1">
        <v>16</v>
      </c>
      <c r="O65" t="s" s="1">
        <v>16</v>
      </c>
      <c r="P65" t="s" s="1">
        <v>16</v>
      </c>
      <c r="Q65" t="n" s="6">
        <v>45827.0</v>
      </c>
      <c r="R65" t="s" s="1"/>
      <c r="S65" t="s" s="1"/>
      <c r="T65" t="s" s="1"/>
      <c r="U65" t="s" s="1"/>
      <c r="V65" t="s" s="1">
        <v>494</v>
      </c>
      <c r="W65" t="n" s="4">
        <v>1</v>
      </c>
      <c r="X65" t="n" s="7">
        <v>7780.3</v>
      </c>
      <c r="Y65" t="s" s="1">
        <v>351</v>
      </c>
      <c r="Z65" t="n" s="1">
        <v>1.0</v>
      </c>
      <c r="AA65" t="n" s="7">
        <v>7780.3</v>
      </c>
      <c r="AB65" t="s" s="1">
        <v>533</v>
      </c>
      <c r="AC65" t="s" s="1">
        <v>525</v>
      </c>
      <c r="AD65" t="s" s="1">
        <v>215</v>
      </c>
      <c r="AE65" t="s" s="1">
        <v>443</v>
      </c>
      <c r="AF65" t="s" s="1">
        <v>253</v>
      </c>
      <c r="AG65" t="s" s="1">
        <v>354</v>
      </c>
      <c r="AH65" t="n" s="7">
        <v>7780.3</v>
      </c>
      <c r="AI65" t="n" s="7">
        <v>7780.3</v>
      </c>
      <c r="AJ65" t="s" s="1">
        <v>424</v>
      </c>
      <c r="AK65" t="s" s="1"/>
      <c r="AL65" t="s" s="1"/>
      <c r="AM65" t="s" s="1">
        <v>424</v>
      </c>
      <c r="AN65" t="s" s="1">
        <v>20</v>
      </c>
      <c r="AO65" t="s" s="1"/>
      <c r="AP65" t="s" s="1"/>
      <c r="AQ65" t="s" s="1"/>
      <c r="AR65" t="s" s="1"/>
      <c r="AS65" t="s" s="2"/>
      <c r="AT65" t="s" s="1"/>
      <c r="AU65" t="s" s="1"/>
      <c r="AV65" t="s" s="1"/>
      <c r="AW65" t="s" s="1">
        <v>506</v>
      </c>
      <c r="AX65" t="n" s="8">
        <v>45827.526495032886</v>
      </c>
      <c r="AY65" t="s" s="1">
        <v>181</v>
      </c>
      <c r="AZ65" t="n" s="7">
        <v>7780.3</v>
      </c>
      <c r="BA65" t="s" s="1"/>
      <c r="BB65" t="n" s="6">
        <v>45838.0</v>
      </c>
      <c r="BC65" t="n" s="6">
        <v>45827.0</v>
      </c>
      <c r="BD65" t="n" s="6">
        <v>45827.0</v>
      </c>
      <c r="BE65" t="n" s="8">
        <v>46022.0</v>
      </c>
      <c r="BF65" t="s" s="1">
        <v>537</v>
      </c>
      <c r="BG65" t="s" s="1"/>
      <c r="BH65" t="s" s="1"/>
      <c r="BI65" t="s" s="1">
        <v>15</v>
      </c>
    </row>
    <row r="66" spans="1:61">
      <c r="A66" t="n" s="4">
        <v>61</v>
      </c>
      <c r="B66" s="2">
        <f>HYPERLINK("https://my.zakupivli.pro/remote/dispatcher/state_purchase_view/60212875", "UA-2025-06-19-005750-a")</f>
        <v/>
      </c>
      <c r="C66" t="s" s="2">
        <v>351</v>
      </c>
      <c r="D66" t="s" s="1">
        <v>313</v>
      </c>
      <c r="E66" t="s" s="1">
        <v>497</v>
      </c>
      <c r="F66" t="s" s="1">
        <v>83</v>
      </c>
      <c r="G66" t="s" s="1">
        <v>168</v>
      </c>
      <c r="H66" t="s" s="1">
        <v>278</v>
      </c>
      <c r="I66" t="s" s="1">
        <v>443</v>
      </c>
      <c r="J66" t="s" s="1">
        <v>423</v>
      </c>
      <c r="K66" t="s" s="1">
        <v>21</v>
      </c>
      <c r="L66" t="s" s="1">
        <v>347</v>
      </c>
      <c r="M66" t="s" s="1">
        <v>347</v>
      </c>
      <c r="N66" t="s" s="1">
        <v>16</v>
      </c>
      <c r="O66" t="s" s="1">
        <v>16</v>
      </c>
      <c r="P66" t="s" s="1">
        <v>16</v>
      </c>
      <c r="Q66" t="n" s="6">
        <v>45827.0</v>
      </c>
      <c r="R66" t="s" s="1"/>
      <c r="S66" t="s" s="1"/>
      <c r="T66" t="s" s="1"/>
      <c r="U66" t="s" s="1"/>
      <c r="V66" t="s" s="1">
        <v>494</v>
      </c>
      <c r="W66" t="n" s="4">
        <v>1</v>
      </c>
      <c r="X66" t="n" s="7">
        <v>127.8</v>
      </c>
      <c r="Y66" t="s" s="1">
        <v>351</v>
      </c>
      <c r="Z66" t="n" s="1">
        <v>18.0</v>
      </c>
      <c r="AA66" t="n" s="7">
        <v>7.1</v>
      </c>
      <c r="AB66" t="s" s="1">
        <v>518</v>
      </c>
      <c r="AC66" t="s" s="1">
        <v>525</v>
      </c>
      <c r="AD66" t="s" s="1">
        <v>215</v>
      </c>
      <c r="AE66" t="s" s="1">
        <v>354</v>
      </c>
      <c r="AF66" t="s" s="1">
        <v>253</v>
      </c>
      <c r="AG66" t="s" s="1">
        <v>354</v>
      </c>
      <c r="AH66" t="n" s="7">
        <v>127.8</v>
      </c>
      <c r="AI66" t="n" s="7">
        <v>7.1</v>
      </c>
      <c r="AJ66" t="s" s="1">
        <v>219</v>
      </c>
      <c r="AK66" t="s" s="1"/>
      <c r="AL66" t="s" s="1"/>
      <c r="AM66" t="s" s="1">
        <v>219</v>
      </c>
      <c r="AN66" t="s" s="1">
        <v>123</v>
      </c>
      <c r="AO66" t="s" s="1"/>
      <c r="AP66" t="s" s="1"/>
      <c r="AQ66" t="s" s="1"/>
      <c r="AR66" t="s" s="1"/>
      <c r="AS66" t="s" s="2"/>
      <c r="AT66" t="s" s="1"/>
      <c r="AU66" t="s" s="1"/>
      <c r="AV66" t="s" s="1"/>
      <c r="AW66" t="s" s="1">
        <v>506</v>
      </c>
      <c r="AX66" t="n" s="8">
        <v>45827.518525495</v>
      </c>
      <c r="AY66" t="s" s="1">
        <v>63</v>
      </c>
      <c r="AZ66" t="n" s="7">
        <v>127.8</v>
      </c>
      <c r="BA66" t="s" s="1"/>
      <c r="BB66" t="n" s="6">
        <v>46022.0</v>
      </c>
      <c r="BC66" t="n" s="6">
        <v>45827.0</v>
      </c>
      <c r="BD66" t="n" s="6">
        <v>45827.0</v>
      </c>
      <c r="BE66" t="n" s="8">
        <v>46022.0</v>
      </c>
      <c r="BF66" t="s" s="1">
        <v>537</v>
      </c>
      <c r="BG66" t="s" s="1"/>
      <c r="BH66" t="s" s="1"/>
      <c r="BI66" t="s" s="1">
        <v>15</v>
      </c>
    </row>
    <row r="67" spans="1:61">
      <c r="A67" t="n" s="4">
        <v>62</v>
      </c>
      <c r="B67" s="2">
        <f>HYPERLINK("https://my.zakupivli.pro/remote/dispatcher/state_purchase_view/60212870", "UA-2025-06-19-005747-a")</f>
        <v/>
      </c>
      <c r="C67" t="s" s="2">
        <v>351</v>
      </c>
      <c r="D67" t="s" s="1">
        <v>286</v>
      </c>
      <c r="E67" t="s" s="1">
        <v>286</v>
      </c>
      <c r="F67" t="s" s="1">
        <v>83</v>
      </c>
      <c r="G67" t="s" s="1">
        <v>163</v>
      </c>
      <c r="H67" t="s" s="1">
        <v>278</v>
      </c>
      <c r="I67" t="s" s="1">
        <v>443</v>
      </c>
      <c r="J67" t="s" s="1">
        <v>423</v>
      </c>
      <c r="K67" t="s" s="1">
        <v>21</v>
      </c>
      <c r="L67" t="s" s="1">
        <v>356</v>
      </c>
      <c r="M67" t="s" s="1">
        <v>356</v>
      </c>
      <c r="N67" t="s" s="1">
        <v>16</v>
      </c>
      <c r="O67" t="s" s="1">
        <v>16</v>
      </c>
      <c r="P67" t="s" s="1">
        <v>16</v>
      </c>
      <c r="Q67" t="n" s="6">
        <v>45827.0</v>
      </c>
      <c r="R67" t="s" s="1"/>
      <c r="S67" t="s" s="1"/>
      <c r="T67" t="s" s="1"/>
      <c r="U67" t="s" s="1"/>
      <c r="V67" t="s" s="1">
        <v>494</v>
      </c>
      <c r="W67" t="n" s="4">
        <v>1</v>
      </c>
      <c r="X67" t="n" s="7">
        <v>1705.0</v>
      </c>
      <c r="Y67" t="s" s="1">
        <v>351</v>
      </c>
      <c r="Z67" t="n" s="1">
        <v>10.0</v>
      </c>
      <c r="AA67" t="n" s="7">
        <v>170.5</v>
      </c>
      <c r="AB67" t="s" s="1">
        <v>559</v>
      </c>
      <c r="AC67" t="s" s="1">
        <v>525</v>
      </c>
      <c r="AD67" t="s" s="1">
        <v>215</v>
      </c>
      <c r="AE67" t="s" s="1">
        <v>354</v>
      </c>
      <c r="AF67" t="s" s="1">
        <v>253</v>
      </c>
      <c r="AG67" t="s" s="1">
        <v>354</v>
      </c>
      <c r="AH67" t="n" s="7">
        <v>1705.0</v>
      </c>
      <c r="AI67" t="n" s="7">
        <v>170.5</v>
      </c>
      <c r="AJ67" t="s" s="1">
        <v>458</v>
      </c>
      <c r="AK67" t="s" s="1"/>
      <c r="AL67" t="s" s="1"/>
      <c r="AM67" t="s" s="1">
        <v>458</v>
      </c>
      <c r="AN67" t="s" s="1">
        <v>123</v>
      </c>
      <c r="AO67" t="s" s="1"/>
      <c r="AP67" t="s" s="1"/>
      <c r="AQ67" t="s" s="1"/>
      <c r="AR67" t="s" s="1"/>
      <c r="AS67" t="s" s="2"/>
      <c r="AT67" t="s" s="1"/>
      <c r="AU67" t="s" s="1"/>
      <c r="AV67" t="s" s="1"/>
      <c r="AW67" t="s" s="1">
        <v>506</v>
      </c>
      <c r="AX67" t="n" s="8">
        <v>45827.51409875817</v>
      </c>
      <c r="AY67" t="s" s="1">
        <v>64</v>
      </c>
      <c r="AZ67" t="n" s="7">
        <v>1705.0</v>
      </c>
      <c r="BA67" t="s" s="1"/>
      <c r="BB67" t="n" s="6">
        <v>46022.0</v>
      </c>
      <c r="BC67" t="n" s="6">
        <v>45827.0</v>
      </c>
      <c r="BD67" t="n" s="6">
        <v>45827.0</v>
      </c>
      <c r="BE67" t="n" s="8">
        <v>46022.0</v>
      </c>
      <c r="BF67" t="s" s="1">
        <v>537</v>
      </c>
      <c r="BG67" t="s" s="1"/>
      <c r="BH67" t="s" s="1"/>
      <c r="BI67" t="s" s="1">
        <v>15</v>
      </c>
    </row>
    <row r="68" spans="1:61">
      <c r="A68" t="n" s="4">
        <v>63</v>
      </c>
      <c r="B68" s="2">
        <f>HYPERLINK("https://my.zakupivli.pro/remote/dispatcher/state_purchase_view/60209778", "UA-2025-06-19-004373-a")</f>
        <v/>
      </c>
      <c r="C68" t="s" s="2">
        <v>351</v>
      </c>
      <c r="D68" t="s" s="1">
        <v>298</v>
      </c>
      <c r="E68" t="s" s="1">
        <v>512</v>
      </c>
      <c r="F68" t="s" s="1">
        <v>83</v>
      </c>
      <c r="G68" t="s" s="1">
        <v>95</v>
      </c>
      <c r="H68" t="s" s="1">
        <v>278</v>
      </c>
      <c r="I68" t="s" s="1">
        <v>443</v>
      </c>
      <c r="J68" t="s" s="1">
        <v>423</v>
      </c>
      <c r="K68" t="s" s="1">
        <v>21</v>
      </c>
      <c r="L68" t="s" s="1">
        <v>347</v>
      </c>
      <c r="M68" t="s" s="1">
        <v>347</v>
      </c>
      <c r="N68" t="s" s="1">
        <v>16</v>
      </c>
      <c r="O68" t="s" s="1">
        <v>16</v>
      </c>
      <c r="P68" t="s" s="1">
        <v>16</v>
      </c>
      <c r="Q68" t="n" s="6">
        <v>45827.0</v>
      </c>
      <c r="R68" t="s" s="1"/>
      <c r="S68" t="s" s="1"/>
      <c r="T68" t="s" s="1"/>
      <c r="U68" t="s" s="1"/>
      <c r="V68" t="s" s="1">
        <v>494</v>
      </c>
      <c r="W68" t="n" s="4">
        <v>1</v>
      </c>
      <c r="X68" t="n" s="7">
        <v>3900.0</v>
      </c>
      <c r="Y68" t="s" s="1">
        <v>351</v>
      </c>
      <c r="Z68" t="n" s="1">
        <v>20.0</v>
      </c>
      <c r="AA68" t="n" s="7">
        <v>195.0</v>
      </c>
      <c r="AB68" t="s" s="1">
        <v>559</v>
      </c>
      <c r="AC68" t="s" s="1">
        <v>525</v>
      </c>
      <c r="AD68" t="s" s="1">
        <v>215</v>
      </c>
      <c r="AE68" t="s" s="1">
        <v>354</v>
      </c>
      <c r="AF68" t="s" s="1">
        <v>253</v>
      </c>
      <c r="AG68" t="s" s="1">
        <v>354</v>
      </c>
      <c r="AH68" t="n" s="7">
        <v>3900.0</v>
      </c>
      <c r="AI68" t="n" s="7">
        <v>195.0</v>
      </c>
      <c r="AJ68" t="s" s="1">
        <v>406</v>
      </c>
      <c r="AK68" t="s" s="1"/>
      <c r="AL68" t="s" s="1"/>
      <c r="AM68" t="s" s="1">
        <v>406</v>
      </c>
      <c r="AN68" t="s" s="1">
        <v>100</v>
      </c>
      <c r="AO68" t="s" s="1"/>
      <c r="AP68" t="s" s="1"/>
      <c r="AQ68" t="s" s="1"/>
      <c r="AR68" t="s" s="1"/>
      <c r="AS68" t="s" s="2"/>
      <c r="AT68" t="s" s="1"/>
      <c r="AU68" t="s" s="1"/>
      <c r="AV68" t="s" s="1"/>
      <c r="AW68" t="s" s="1">
        <v>506</v>
      </c>
      <c r="AX68" t="n" s="8">
        <v>45827.48087891692</v>
      </c>
      <c r="AY68" t="s" s="1">
        <v>62</v>
      </c>
      <c r="AZ68" t="n" s="7">
        <v>3900.0</v>
      </c>
      <c r="BA68" t="s" s="1"/>
      <c r="BB68" t="n" s="6">
        <v>46022.0</v>
      </c>
      <c r="BC68" t="n" s="6">
        <v>45827.0</v>
      </c>
      <c r="BD68" t="n" s="6">
        <v>45827.0</v>
      </c>
      <c r="BE68" t="n" s="8">
        <v>46022.0</v>
      </c>
      <c r="BF68" t="s" s="1">
        <v>537</v>
      </c>
      <c r="BG68" t="s" s="1"/>
      <c r="BH68" t="s" s="1"/>
      <c r="BI68" t="s" s="1">
        <v>15</v>
      </c>
    </row>
    <row r="69" spans="1:61">
      <c r="A69" t="n" s="4">
        <v>64</v>
      </c>
      <c r="B69" s="2">
        <f>HYPERLINK("https://my.zakupivli.pro/remote/dispatcher/state_purchase_view/60208845", "UA-2025-06-19-003912-a")</f>
        <v/>
      </c>
      <c r="C69" t="s" s="2">
        <v>351</v>
      </c>
      <c r="D69" t="s" s="1">
        <v>489</v>
      </c>
      <c r="E69" t="s" s="1">
        <v>560</v>
      </c>
      <c r="F69" t="s" s="1">
        <v>83</v>
      </c>
      <c r="G69" t="s" s="1">
        <v>30</v>
      </c>
      <c r="H69" t="s" s="1">
        <v>278</v>
      </c>
      <c r="I69" t="s" s="1">
        <v>443</v>
      </c>
      <c r="J69" t="s" s="1">
        <v>423</v>
      </c>
      <c r="K69" t="s" s="1">
        <v>21</v>
      </c>
      <c r="L69" t="s" s="1">
        <v>347</v>
      </c>
      <c r="M69" t="s" s="1">
        <v>347</v>
      </c>
      <c r="N69" t="s" s="1">
        <v>16</v>
      </c>
      <c r="O69" t="s" s="1">
        <v>16</v>
      </c>
      <c r="P69" t="s" s="1">
        <v>16</v>
      </c>
      <c r="Q69" t="n" s="6">
        <v>45827.0</v>
      </c>
      <c r="R69" t="s" s="1"/>
      <c r="S69" t="s" s="1"/>
      <c r="T69" t="s" s="1"/>
      <c r="U69" t="s" s="1"/>
      <c r="V69" t="s" s="1">
        <v>494</v>
      </c>
      <c r="W69" t="n" s="4">
        <v>1</v>
      </c>
      <c r="X69" t="n" s="7">
        <v>5340.0</v>
      </c>
      <c r="Y69" t="s" s="1">
        <v>351</v>
      </c>
      <c r="Z69" t="n" s="1">
        <v>6.0</v>
      </c>
      <c r="AA69" t="n" s="7">
        <v>890.0</v>
      </c>
      <c r="AB69" t="s" s="1">
        <v>546</v>
      </c>
      <c r="AC69" t="s" s="1">
        <v>525</v>
      </c>
      <c r="AD69" t="s" s="1">
        <v>215</v>
      </c>
      <c r="AE69" t="s" s="1">
        <v>354</v>
      </c>
      <c r="AF69" t="s" s="1">
        <v>253</v>
      </c>
      <c r="AG69" t="s" s="1">
        <v>354</v>
      </c>
      <c r="AH69" t="n" s="7">
        <v>5340.0</v>
      </c>
      <c r="AI69" t="n" s="7">
        <v>890.0</v>
      </c>
      <c r="AJ69" t="s" s="1">
        <v>406</v>
      </c>
      <c r="AK69" t="s" s="1"/>
      <c r="AL69" t="s" s="1"/>
      <c r="AM69" t="s" s="1">
        <v>406</v>
      </c>
      <c r="AN69" t="s" s="1">
        <v>100</v>
      </c>
      <c r="AO69" t="s" s="1"/>
      <c r="AP69" t="s" s="1"/>
      <c r="AQ69" t="s" s="1"/>
      <c r="AR69" t="s" s="1"/>
      <c r="AS69" t="s" s="2"/>
      <c r="AT69" t="s" s="1"/>
      <c r="AU69" t="s" s="1"/>
      <c r="AV69" t="s" s="1"/>
      <c r="AW69" t="s" s="1">
        <v>506</v>
      </c>
      <c r="AX69" t="n" s="8">
        <v>45827.47348981664</v>
      </c>
      <c r="AY69" t="s" s="1">
        <v>62</v>
      </c>
      <c r="AZ69" t="n" s="7">
        <v>5340.0</v>
      </c>
      <c r="BA69" t="s" s="1"/>
      <c r="BB69" t="n" s="6">
        <v>46022.0</v>
      </c>
      <c r="BC69" t="n" s="6">
        <v>45827.0</v>
      </c>
      <c r="BD69" t="n" s="6">
        <v>45827.0</v>
      </c>
      <c r="BE69" t="n" s="8">
        <v>46022.0</v>
      </c>
      <c r="BF69" t="s" s="1">
        <v>537</v>
      </c>
      <c r="BG69" t="s" s="1"/>
      <c r="BH69" t="s" s="1"/>
      <c r="BI69" t="s" s="1">
        <v>15</v>
      </c>
    </row>
    <row r="70" spans="1:61">
      <c r="A70" t="n" s="4">
        <v>65</v>
      </c>
      <c r="B70" s="2">
        <f>HYPERLINK("https://my.zakupivli.pro/remote/dispatcher/state_purchase_view/60208244", "UA-2025-06-19-003650-a")</f>
        <v/>
      </c>
      <c r="C70" t="s" s="2">
        <v>351</v>
      </c>
      <c r="D70" t="s" s="1">
        <v>479</v>
      </c>
      <c r="E70" t="s" s="1">
        <v>555</v>
      </c>
      <c r="F70" t="s" s="1">
        <v>83</v>
      </c>
      <c r="G70" t="s" s="1">
        <v>146</v>
      </c>
      <c r="H70" t="s" s="1">
        <v>278</v>
      </c>
      <c r="I70" t="s" s="1">
        <v>443</v>
      </c>
      <c r="J70" t="s" s="1">
        <v>423</v>
      </c>
      <c r="K70" t="s" s="1">
        <v>21</v>
      </c>
      <c r="L70" t="s" s="1">
        <v>347</v>
      </c>
      <c r="M70" t="s" s="1">
        <v>347</v>
      </c>
      <c r="N70" t="s" s="1">
        <v>16</v>
      </c>
      <c r="O70" t="s" s="1">
        <v>16</v>
      </c>
      <c r="P70" t="s" s="1">
        <v>16</v>
      </c>
      <c r="Q70" t="n" s="6">
        <v>45827.0</v>
      </c>
      <c r="R70" t="s" s="1"/>
      <c r="S70" t="s" s="1"/>
      <c r="T70" t="s" s="1"/>
      <c r="U70" t="s" s="1"/>
      <c r="V70" t="s" s="1">
        <v>494</v>
      </c>
      <c r="W70" t="n" s="4">
        <v>1</v>
      </c>
      <c r="X70" t="n" s="7">
        <v>13600.0</v>
      </c>
      <c r="Y70" t="s" s="1">
        <v>351</v>
      </c>
      <c r="Z70" t="n" s="1">
        <v>80.0</v>
      </c>
      <c r="AA70" t="n" s="7">
        <v>170.0</v>
      </c>
      <c r="AB70" t="s" s="1">
        <v>559</v>
      </c>
      <c r="AC70" t="s" s="1">
        <v>525</v>
      </c>
      <c r="AD70" t="s" s="1">
        <v>215</v>
      </c>
      <c r="AE70" t="s" s="1">
        <v>354</v>
      </c>
      <c r="AF70" t="s" s="1">
        <v>253</v>
      </c>
      <c r="AG70" t="s" s="1">
        <v>354</v>
      </c>
      <c r="AH70" t="n" s="7">
        <v>13600.0</v>
      </c>
      <c r="AI70" t="n" s="7">
        <v>170.0</v>
      </c>
      <c r="AJ70" t="s" s="1">
        <v>406</v>
      </c>
      <c r="AK70" t="s" s="1"/>
      <c r="AL70" t="s" s="1"/>
      <c r="AM70" t="s" s="1">
        <v>406</v>
      </c>
      <c r="AN70" t="s" s="1">
        <v>100</v>
      </c>
      <c r="AO70" t="s" s="1"/>
      <c r="AP70" t="s" s="1"/>
      <c r="AQ70" t="s" s="1"/>
      <c r="AR70" t="s" s="1"/>
      <c r="AS70" t="s" s="2"/>
      <c r="AT70" t="s" s="1"/>
      <c r="AU70" t="s" s="1"/>
      <c r="AV70" t="s" s="1"/>
      <c r="AW70" t="s" s="1">
        <v>506</v>
      </c>
      <c r="AX70" t="n" s="8">
        <v>45827.46586699776</v>
      </c>
      <c r="AY70" t="s" s="1">
        <v>62</v>
      </c>
      <c r="AZ70" t="n" s="7">
        <v>13600.0</v>
      </c>
      <c r="BA70" t="s" s="1"/>
      <c r="BB70" t="n" s="6">
        <v>46022.0</v>
      </c>
      <c r="BC70" t="n" s="6">
        <v>45827.0</v>
      </c>
      <c r="BD70" t="n" s="6">
        <v>45827.0</v>
      </c>
      <c r="BE70" t="n" s="8">
        <v>46022.0</v>
      </c>
      <c r="BF70" t="s" s="1">
        <v>537</v>
      </c>
      <c r="BG70" t="s" s="1"/>
      <c r="BH70" t="s" s="1"/>
      <c r="BI70" t="s" s="1">
        <v>15</v>
      </c>
    </row>
    <row r="71" spans="1:61">
      <c r="A71" t="n" s="4">
        <v>66</v>
      </c>
      <c r="B71" s="2">
        <f>HYPERLINK("https://my.zakupivli.pro/remote/dispatcher/state_purchase_view/60203876", "UA-2025-06-19-001813-a")</f>
        <v/>
      </c>
      <c r="C71" t="s" s="2">
        <v>351</v>
      </c>
      <c r="D71" t="s" s="1">
        <v>415</v>
      </c>
      <c r="E71" t="s" s="1">
        <v>415</v>
      </c>
      <c r="F71" t="s" s="1">
        <v>83</v>
      </c>
      <c r="G71" t="s" s="1">
        <v>173</v>
      </c>
      <c r="H71" t="s" s="1">
        <v>278</v>
      </c>
      <c r="I71" t="s" s="1">
        <v>443</v>
      </c>
      <c r="J71" t="s" s="1">
        <v>423</v>
      </c>
      <c r="K71" t="s" s="1">
        <v>21</v>
      </c>
      <c r="L71" t="s" s="1">
        <v>347</v>
      </c>
      <c r="M71" t="s" s="1">
        <v>347</v>
      </c>
      <c r="N71" t="s" s="1">
        <v>16</v>
      </c>
      <c r="O71" t="s" s="1">
        <v>16</v>
      </c>
      <c r="P71" t="s" s="1">
        <v>16</v>
      </c>
      <c r="Q71" t="n" s="6">
        <v>45827.0</v>
      </c>
      <c r="R71" t="s" s="1"/>
      <c r="S71" t="s" s="1"/>
      <c r="T71" t="s" s="1"/>
      <c r="U71" t="s" s="1"/>
      <c r="V71" t="s" s="1">
        <v>494</v>
      </c>
      <c r="W71" t="n" s="4">
        <v>1</v>
      </c>
      <c r="X71" t="n" s="7">
        <v>770.0</v>
      </c>
      <c r="Y71" t="s" s="1">
        <v>351</v>
      </c>
      <c r="Z71" t="n" s="1">
        <v>2.0</v>
      </c>
      <c r="AA71" t="n" s="7">
        <v>385.0</v>
      </c>
      <c r="AB71" t="s" s="1">
        <v>559</v>
      </c>
      <c r="AC71" t="s" s="1">
        <v>525</v>
      </c>
      <c r="AD71" t="s" s="1">
        <v>215</v>
      </c>
      <c r="AE71" t="s" s="1">
        <v>354</v>
      </c>
      <c r="AF71" t="s" s="1">
        <v>253</v>
      </c>
      <c r="AG71" t="s" s="1">
        <v>354</v>
      </c>
      <c r="AH71" t="n" s="7">
        <v>770.0</v>
      </c>
      <c r="AI71" t="n" s="7">
        <v>385.0</v>
      </c>
      <c r="AJ71" t="s" s="1">
        <v>440</v>
      </c>
      <c r="AK71" t="s" s="1"/>
      <c r="AL71" t="s" s="1"/>
      <c r="AM71" t="s" s="1">
        <v>440</v>
      </c>
      <c r="AN71" t="s" s="1">
        <v>102</v>
      </c>
      <c r="AO71" t="s" s="1"/>
      <c r="AP71" t="s" s="1"/>
      <c r="AQ71" t="s" s="1"/>
      <c r="AR71" t="s" s="1"/>
      <c r="AS71" t="s" s="2"/>
      <c r="AT71" t="s" s="1"/>
      <c r="AU71" t="s" s="1"/>
      <c r="AV71" t="s" s="1"/>
      <c r="AW71" t="s" s="1">
        <v>506</v>
      </c>
      <c r="AX71" t="n" s="8">
        <v>45827.41792946257</v>
      </c>
      <c r="AY71" t="s" s="1">
        <v>188</v>
      </c>
      <c r="AZ71" t="n" s="7">
        <v>770.0</v>
      </c>
      <c r="BA71" t="s" s="1"/>
      <c r="BB71" t="n" s="6">
        <v>46022.0</v>
      </c>
      <c r="BC71" t="n" s="6">
        <v>45827.0</v>
      </c>
      <c r="BD71" t="n" s="6">
        <v>45827.0</v>
      </c>
      <c r="BE71" t="n" s="8">
        <v>46022.0</v>
      </c>
      <c r="BF71" t="s" s="1">
        <v>537</v>
      </c>
      <c r="BG71" t="s" s="1"/>
      <c r="BH71" t="s" s="1"/>
      <c r="BI71" t="s" s="1">
        <v>15</v>
      </c>
    </row>
    <row r="72" spans="1:61">
      <c r="A72" t="n" s="4">
        <v>67</v>
      </c>
      <c r="B72" s="2">
        <f>HYPERLINK("https://my.zakupivli.pro/remote/dispatcher/state_purchase_view/60203649", "UA-2025-06-19-001666-a")</f>
        <v/>
      </c>
      <c r="C72" t="s" s="2">
        <v>351</v>
      </c>
      <c r="D72" t="s" s="1">
        <v>427</v>
      </c>
      <c r="E72" t="s" s="1">
        <v>544</v>
      </c>
      <c r="F72" t="s" s="1">
        <v>83</v>
      </c>
      <c r="G72" t="s" s="1">
        <v>160</v>
      </c>
      <c r="H72" t="s" s="1">
        <v>278</v>
      </c>
      <c r="I72" t="s" s="1">
        <v>443</v>
      </c>
      <c r="J72" t="s" s="1">
        <v>423</v>
      </c>
      <c r="K72" t="s" s="1">
        <v>21</v>
      </c>
      <c r="L72" t="s" s="1">
        <v>347</v>
      </c>
      <c r="M72" t="s" s="1">
        <v>347</v>
      </c>
      <c r="N72" t="s" s="1">
        <v>16</v>
      </c>
      <c r="O72" t="s" s="1">
        <v>16</v>
      </c>
      <c r="P72" t="s" s="1">
        <v>16</v>
      </c>
      <c r="Q72" t="n" s="6">
        <v>45827.0</v>
      </c>
      <c r="R72" t="s" s="1"/>
      <c r="S72" t="s" s="1"/>
      <c r="T72" t="s" s="1"/>
      <c r="U72" t="s" s="1"/>
      <c r="V72" t="s" s="1">
        <v>494</v>
      </c>
      <c r="W72" t="n" s="4">
        <v>1</v>
      </c>
      <c r="X72" t="n" s="7">
        <v>464.0</v>
      </c>
      <c r="Y72" t="s" s="1">
        <v>351</v>
      </c>
      <c r="Z72" t="n" s="1">
        <v>7.0</v>
      </c>
      <c r="AA72" t="n" s="7">
        <v>66.29</v>
      </c>
      <c r="AB72" t="s" s="1">
        <v>518</v>
      </c>
      <c r="AC72" t="s" s="1">
        <v>525</v>
      </c>
      <c r="AD72" t="s" s="1">
        <v>215</v>
      </c>
      <c r="AE72" t="s" s="1">
        <v>354</v>
      </c>
      <c r="AF72" t="s" s="1">
        <v>253</v>
      </c>
      <c r="AG72" t="s" s="1">
        <v>354</v>
      </c>
      <c r="AH72" t="n" s="7">
        <v>464.0</v>
      </c>
      <c r="AI72" t="n" s="7">
        <v>66.28571428571429</v>
      </c>
      <c r="AJ72" t="s" s="1">
        <v>440</v>
      </c>
      <c r="AK72" t="s" s="1"/>
      <c r="AL72" t="s" s="1"/>
      <c r="AM72" t="s" s="1">
        <v>440</v>
      </c>
      <c r="AN72" t="s" s="1">
        <v>102</v>
      </c>
      <c r="AO72" t="s" s="1"/>
      <c r="AP72" t="s" s="1"/>
      <c r="AQ72" t="s" s="1"/>
      <c r="AR72" t="s" s="1"/>
      <c r="AS72" t="s" s="2"/>
      <c r="AT72" t="s" s="1"/>
      <c r="AU72" t="s" s="1"/>
      <c r="AV72" t="s" s="1"/>
      <c r="AW72" t="s" s="1">
        <v>506</v>
      </c>
      <c r="AX72" t="n" s="8">
        <v>45827.413125654246</v>
      </c>
      <c r="AY72" t="s" s="1">
        <v>188</v>
      </c>
      <c r="AZ72" t="n" s="7">
        <v>464.0</v>
      </c>
      <c r="BA72" t="s" s="1"/>
      <c r="BB72" t="n" s="6">
        <v>46022.0</v>
      </c>
      <c r="BC72" t="n" s="6">
        <v>45827.0</v>
      </c>
      <c r="BD72" t="n" s="6">
        <v>45827.0</v>
      </c>
      <c r="BE72" t="n" s="8">
        <v>46022.0</v>
      </c>
      <c r="BF72" t="s" s="1">
        <v>537</v>
      </c>
      <c r="BG72" t="s" s="1"/>
      <c r="BH72" t="s" s="1"/>
      <c r="BI72" t="s" s="1">
        <v>15</v>
      </c>
    </row>
    <row r="73" spans="1:61">
      <c r="A73" t="n" s="4">
        <v>68</v>
      </c>
      <c r="B73" s="2">
        <f>HYPERLINK("https://my.zakupivli.pro/remote/dispatcher/state_purchase_view/60203178", "UA-2025-06-19-001474-a")</f>
        <v/>
      </c>
      <c r="C73" t="s" s="2">
        <v>351</v>
      </c>
      <c r="D73" t="s" s="1">
        <v>245</v>
      </c>
      <c r="E73" t="s" s="1">
        <v>501</v>
      </c>
      <c r="F73" t="s" s="1">
        <v>83</v>
      </c>
      <c r="G73" t="s" s="1">
        <v>175</v>
      </c>
      <c r="H73" t="s" s="1">
        <v>278</v>
      </c>
      <c r="I73" t="s" s="1">
        <v>443</v>
      </c>
      <c r="J73" t="s" s="1">
        <v>423</v>
      </c>
      <c r="K73" t="s" s="1">
        <v>21</v>
      </c>
      <c r="L73" t="s" s="1">
        <v>347</v>
      </c>
      <c r="M73" t="s" s="1">
        <v>347</v>
      </c>
      <c r="N73" t="s" s="1">
        <v>16</v>
      </c>
      <c r="O73" t="s" s="1">
        <v>16</v>
      </c>
      <c r="P73" t="s" s="1">
        <v>16</v>
      </c>
      <c r="Q73" t="n" s="6">
        <v>45827.0</v>
      </c>
      <c r="R73" t="s" s="1"/>
      <c r="S73" t="s" s="1"/>
      <c r="T73" t="s" s="1"/>
      <c r="U73" t="s" s="1"/>
      <c r="V73" t="s" s="1">
        <v>494</v>
      </c>
      <c r="W73" t="n" s="4">
        <v>1</v>
      </c>
      <c r="X73" t="n" s="7">
        <v>312.0</v>
      </c>
      <c r="Y73" t="s" s="1">
        <v>351</v>
      </c>
      <c r="Z73" t="n" s="1">
        <v>6.0</v>
      </c>
      <c r="AA73" t="n" s="7">
        <v>52.0</v>
      </c>
      <c r="AB73" t="s" s="1">
        <v>559</v>
      </c>
      <c r="AC73" t="s" s="1">
        <v>525</v>
      </c>
      <c r="AD73" t="s" s="1">
        <v>215</v>
      </c>
      <c r="AE73" t="s" s="1">
        <v>354</v>
      </c>
      <c r="AF73" t="s" s="1">
        <v>253</v>
      </c>
      <c r="AG73" t="s" s="1">
        <v>354</v>
      </c>
      <c r="AH73" t="n" s="7">
        <v>312.0</v>
      </c>
      <c r="AI73" t="n" s="7">
        <v>52.0</v>
      </c>
      <c r="AJ73" t="s" s="1">
        <v>440</v>
      </c>
      <c r="AK73" t="s" s="1"/>
      <c r="AL73" t="s" s="1"/>
      <c r="AM73" t="s" s="1">
        <v>440</v>
      </c>
      <c r="AN73" t="s" s="1">
        <v>102</v>
      </c>
      <c r="AO73" t="s" s="1"/>
      <c r="AP73" t="s" s="1"/>
      <c r="AQ73" t="s" s="1"/>
      <c r="AR73" t="s" s="1"/>
      <c r="AS73" t="s" s="2"/>
      <c r="AT73" t="s" s="1"/>
      <c r="AU73" t="s" s="1"/>
      <c r="AV73" t="s" s="1"/>
      <c r="AW73" t="s" s="1">
        <v>506</v>
      </c>
      <c r="AX73" t="n" s="8">
        <v>45827.407340815975</v>
      </c>
      <c r="AY73" t="s" s="1">
        <v>188</v>
      </c>
      <c r="AZ73" t="n" s="7">
        <v>312.0</v>
      </c>
      <c r="BA73" t="s" s="1"/>
      <c r="BB73" t="n" s="6">
        <v>46022.0</v>
      </c>
      <c r="BC73" t="n" s="6">
        <v>45827.0</v>
      </c>
      <c r="BD73" t="n" s="6">
        <v>45827.0</v>
      </c>
      <c r="BE73" t="n" s="8">
        <v>46022.0</v>
      </c>
      <c r="BF73" t="s" s="1">
        <v>537</v>
      </c>
      <c r="BG73" t="s" s="1"/>
      <c r="BH73" t="s" s="1"/>
      <c r="BI73" t="s" s="1">
        <v>15</v>
      </c>
    </row>
    <row r="74" spans="1:61">
      <c r="A74" t="n" s="4">
        <v>69</v>
      </c>
      <c r="B74" s="2">
        <f>HYPERLINK("https://my.zakupivli.pro/remote/dispatcher/state_purchase_view/60202839", "UA-2025-06-19-001350-a")</f>
        <v/>
      </c>
      <c r="C74" t="s" s="2">
        <v>351</v>
      </c>
      <c r="D74" t="s" s="1">
        <v>286</v>
      </c>
      <c r="E74" t="s" s="1">
        <v>530</v>
      </c>
      <c r="F74" t="s" s="1">
        <v>83</v>
      </c>
      <c r="G74" t="s" s="1">
        <v>166</v>
      </c>
      <c r="H74" t="s" s="1">
        <v>278</v>
      </c>
      <c r="I74" t="s" s="1">
        <v>443</v>
      </c>
      <c r="J74" t="s" s="1">
        <v>423</v>
      </c>
      <c r="K74" t="s" s="1">
        <v>21</v>
      </c>
      <c r="L74" t="s" s="1">
        <v>347</v>
      </c>
      <c r="M74" t="s" s="1">
        <v>347</v>
      </c>
      <c r="N74" t="s" s="1">
        <v>16</v>
      </c>
      <c r="O74" t="s" s="1">
        <v>16</v>
      </c>
      <c r="P74" t="s" s="1">
        <v>16</v>
      </c>
      <c r="Q74" t="n" s="6">
        <v>45827.0</v>
      </c>
      <c r="R74" t="s" s="1"/>
      <c r="S74" t="s" s="1"/>
      <c r="T74" t="s" s="1"/>
      <c r="U74" t="s" s="1"/>
      <c r="V74" t="s" s="1">
        <v>494</v>
      </c>
      <c r="W74" t="n" s="4">
        <v>1</v>
      </c>
      <c r="X74" t="n" s="7">
        <v>1102.0</v>
      </c>
      <c r="Y74" t="s" s="1">
        <v>351</v>
      </c>
      <c r="Z74" t="n" s="1">
        <v>21.0</v>
      </c>
      <c r="AA74" t="n" s="7">
        <v>52.48</v>
      </c>
      <c r="AB74" t="s" s="1">
        <v>518</v>
      </c>
      <c r="AC74" t="s" s="1">
        <v>525</v>
      </c>
      <c r="AD74" t="s" s="1">
        <v>215</v>
      </c>
      <c r="AE74" t="s" s="1">
        <v>354</v>
      </c>
      <c r="AF74" t="s" s="1">
        <v>253</v>
      </c>
      <c r="AG74" t="s" s="1">
        <v>354</v>
      </c>
      <c r="AH74" t="n" s="7">
        <v>1102.0</v>
      </c>
      <c r="AI74" t="n" s="7">
        <v>52.476190476190474</v>
      </c>
      <c r="AJ74" t="s" s="1">
        <v>469</v>
      </c>
      <c r="AK74" t="s" s="1"/>
      <c r="AL74" t="s" s="1"/>
      <c r="AM74" t="s" s="1">
        <v>469</v>
      </c>
      <c r="AN74" t="s" s="1">
        <v>102</v>
      </c>
      <c r="AO74" t="s" s="1"/>
      <c r="AP74" t="s" s="1"/>
      <c r="AQ74" t="s" s="1"/>
      <c r="AR74" t="s" s="1"/>
      <c r="AS74" t="s" s="2"/>
      <c r="AT74" t="s" s="1"/>
      <c r="AU74" t="s" s="1"/>
      <c r="AV74" t="s" s="1"/>
      <c r="AW74" t="s" s="1">
        <v>506</v>
      </c>
      <c r="AX74" t="n" s="8">
        <v>45827.403077214134</v>
      </c>
      <c r="AY74" t="s" s="1">
        <v>188</v>
      </c>
      <c r="AZ74" t="n" s="7">
        <v>1102.0</v>
      </c>
      <c r="BA74" t="s" s="1"/>
      <c r="BB74" t="n" s="6">
        <v>46022.0</v>
      </c>
      <c r="BC74" t="n" s="6">
        <v>45827.0</v>
      </c>
      <c r="BD74" t="n" s="6">
        <v>45827.0</v>
      </c>
      <c r="BE74" t="n" s="8">
        <v>46022.0</v>
      </c>
      <c r="BF74" t="s" s="1">
        <v>537</v>
      </c>
      <c r="BG74" t="s" s="1"/>
      <c r="BH74" t="s" s="1"/>
      <c r="BI74" t="s" s="1">
        <v>15</v>
      </c>
    </row>
    <row r="75" spans="1:61">
      <c r="A75" t="n" s="4">
        <v>70</v>
      </c>
      <c r="B75" s="2">
        <f>HYPERLINK("https://my.zakupivli.pro/remote/dispatcher/state_purchase_view/60192881", "UA-2025-06-18-010867-a")</f>
        <v/>
      </c>
      <c r="C75" t="s" s="2">
        <v>351</v>
      </c>
      <c r="D75" t="s" s="1">
        <v>281</v>
      </c>
      <c r="E75" t="s" s="1">
        <v>338</v>
      </c>
      <c r="F75" t="s" s="1">
        <v>83</v>
      </c>
      <c r="G75" t="s" s="1">
        <v>129</v>
      </c>
      <c r="H75" t="s" s="1">
        <v>278</v>
      </c>
      <c r="I75" t="s" s="1">
        <v>443</v>
      </c>
      <c r="J75" t="s" s="1">
        <v>423</v>
      </c>
      <c r="K75" t="s" s="1">
        <v>21</v>
      </c>
      <c r="L75" t="s" s="1">
        <v>356</v>
      </c>
      <c r="M75" t="s" s="1">
        <v>356</v>
      </c>
      <c r="N75" t="s" s="1">
        <v>16</v>
      </c>
      <c r="O75" t="s" s="1">
        <v>16</v>
      </c>
      <c r="P75" t="s" s="1">
        <v>16</v>
      </c>
      <c r="Q75" t="n" s="6">
        <v>45826.0</v>
      </c>
      <c r="R75" t="s" s="1"/>
      <c r="S75" t="s" s="1"/>
      <c r="T75" t="s" s="1"/>
      <c r="U75" t="s" s="1"/>
      <c r="V75" t="s" s="1">
        <v>494</v>
      </c>
      <c r="W75" t="n" s="4">
        <v>1</v>
      </c>
      <c r="X75" t="n" s="7">
        <v>880.0</v>
      </c>
      <c r="Y75" t="s" s="1">
        <v>351</v>
      </c>
      <c r="Z75" t="n" s="1">
        <v>3.0</v>
      </c>
      <c r="AA75" t="n" s="7">
        <v>293.33</v>
      </c>
      <c r="AB75" t="s" s="1">
        <v>518</v>
      </c>
      <c r="AC75" t="s" s="1">
        <v>525</v>
      </c>
      <c r="AD75" t="s" s="1">
        <v>215</v>
      </c>
      <c r="AE75" t="s" s="1">
        <v>354</v>
      </c>
      <c r="AF75" t="s" s="1">
        <v>253</v>
      </c>
      <c r="AG75" t="s" s="1">
        <v>354</v>
      </c>
      <c r="AH75" t="n" s="7">
        <v>880.0</v>
      </c>
      <c r="AI75" t="n" s="7">
        <v>293.3333333333333</v>
      </c>
      <c r="AJ75" t="s" s="1">
        <v>472</v>
      </c>
      <c r="AK75" t="s" s="1"/>
      <c r="AL75" t="s" s="1"/>
      <c r="AM75" t="s" s="1">
        <v>472</v>
      </c>
      <c r="AN75" t="s" s="1">
        <v>104</v>
      </c>
      <c r="AO75" t="s" s="1"/>
      <c r="AP75" t="s" s="1"/>
      <c r="AQ75" t="s" s="1"/>
      <c r="AR75" t="s" s="1"/>
      <c r="AS75" t="s" s="2"/>
      <c r="AT75" t="s" s="1"/>
      <c r="AU75" t="s" s="1"/>
      <c r="AV75" t="s" s="1"/>
      <c r="AW75" t="s" s="1">
        <v>506</v>
      </c>
      <c r="AX75" t="n" s="8">
        <v>45826.66076667253</v>
      </c>
      <c r="AY75" t="s" s="1">
        <v>57</v>
      </c>
      <c r="AZ75" t="n" s="7">
        <v>880.0</v>
      </c>
      <c r="BA75" t="s" s="1"/>
      <c r="BB75" t="n" s="6">
        <v>46022.0</v>
      </c>
      <c r="BC75" t="n" s="6">
        <v>45826.0</v>
      </c>
      <c r="BD75" t="n" s="6">
        <v>45826.0</v>
      </c>
      <c r="BE75" t="n" s="8">
        <v>46022.0</v>
      </c>
      <c r="BF75" t="s" s="1">
        <v>537</v>
      </c>
      <c r="BG75" t="s" s="1"/>
      <c r="BH75" t="s" s="1"/>
      <c r="BI75" t="s" s="1">
        <v>15</v>
      </c>
    </row>
    <row r="76" spans="1:61">
      <c r="A76" t="n" s="4">
        <v>71</v>
      </c>
      <c r="B76" s="2">
        <f>HYPERLINK("https://my.zakupivli.pro/remote/dispatcher/state_purchase_view/60191749", "UA-2025-06-18-010386-a")</f>
        <v/>
      </c>
      <c r="C76" t="s" s="2">
        <v>351</v>
      </c>
      <c r="D76" t="s" s="1">
        <v>300</v>
      </c>
      <c r="E76" t="s" s="1">
        <v>300</v>
      </c>
      <c r="F76" t="s" s="1">
        <v>83</v>
      </c>
      <c r="G76" t="s" s="1">
        <v>110</v>
      </c>
      <c r="H76" t="s" s="1">
        <v>278</v>
      </c>
      <c r="I76" t="s" s="1">
        <v>443</v>
      </c>
      <c r="J76" t="s" s="1">
        <v>423</v>
      </c>
      <c r="K76" t="s" s="1">
        <v>21</v>
      </c>
      <c r="L76" t="s" s="1">
        <v>347</v>
      </c>
      <c r="M76" t="s" s="1">
        <v>347</v>
      </c>
      <c r="N76" t="s" s="1">
        <v>16</v>
      </c>
      <c r="O76" t="s" s="1">
        <v>16</v>
      </c>
      <c r="P76" t="s" s="1">
        <v>16</v>
      </c>
      <c r="Q76" t="n" s="6">
        <v>45826.0</v>
      </c>
      <c r="R76" t="s" s="1"/>
      <c r="S76" t="s" s="1"/>
      <c r="T76" t="s" s="1"/>
      <c r="U76" t="s" s="1"/>
      <c r="V76" t="s" s="1">
        <v>494</v>
      </c>
      <c r="W76" t="n" s="4">
        <v>1</v>
      </c>
      <c r="X76" t="n" s="7">
        <v>1674.0</v>
      </c>
      <c r="Y76" t="s" s="1">
        <v>351</v>
      </c>
      <c r="Z76" t="n" s="1">
        <v>6.0</v>
      </c>
      <c r="AA76" t="n" s="7">
        <v>279.0</v>
      </c>
      <c r="AB76" t="s" s="1">
        <v>559</v>
      </c>
      <c r="AC76" t="s" s="1">
        <v>525</v>
      </c>
      <c r="AD76" t="s" s="1">
        <v>215</v>
      </c>
      <c r="AE76" t="s" s="1">
        <v>354</v>
      </c>
      <c r="AF76" t="s" s="1">
        <v>253</v>
      </c>
      <c r="AG76" t="s" s="1">
        <v>354</v>
      </c>
      <c r="AH76" t="n" s="7">
        <v>1674.0</v>
      </c>
      <c r="AI76" t="n" s="7">
        <v>279.0</v>
      </c>
      <c r="AJ76" t="s" s="1">
        <v>462</v>
      </c>
      <c r="AK76" t="s" s="1"/>
      <c r="AL76" t="s" s="1"/>
      <c r="AM76" t="s" s="1">
        <v>462</v>
      </c>
      <c r="AN76" t="s" s="1">
        <v>107</v>
      </c>
      <c r="AO76" t="s" s="1"/>
      <c r="AP76" t="s" s="1"/>
      <c r="AQ76" t="s" s="1"/>
      <c r="AR76" t="s" s="1"/>
      <c r="AS76" t="s" s="2"/>
      <c r="AT76" t="s" s="1"/>
      <c r="AU76" t="s" s="1"/>
      <c r="AV76" t="s" s="1"/>
      <c r="AW76" t="s" s="1">
        <v>506</v>
      </c>
      <c r="AX76" t="n" s="8">
        <v>45826.65100161074</v>
      </c>
      <c r="AY76" t="s" s="1">
        <v>207</v>
      </c>
      <c r="AZ76" t="n" s="7">
        <v>1674.0</v>
      </c>
      <c r="BA76" t="s" s="1"/>
      <c r="BB76" t="n" s="6">
        <v>46022.0</v>
      </c>
      <c r="BC76" t="n" s="6">
        <v>45826.0</v>
      </c>
      <c r="BD76" t="n" s="6">
        <v>45826.0</v>
      </c>
      <c r="BE76" t="n" s="8">
        <v>46022.0</v>
      </c>
      <c r="BF76" t="s" s="1">
        <v>537</v>
      </c>
      <c r="BG76" t="s" s="1"/>
      <c r="BH76" t="s" s="1"/>
      <c r="BI76" t="s" s="1">
        <v>15</v>
      </c>
    </row>
    <row r="77" spans="1:61">
      <c r="A77" t="n" s="4">
        <v>72</v>
      </c>
      <c r="B77" s="2">
        <f>HYPERLINK("https://my.zakupivli.pro/remote/dispatcher/state_purchase_view/60190134", "UA-2025-06-18-009610-a")</f>
        <v/>
      </c>
      <c r="C77" t="s" s="2">
        <v>351</v>
      </c>
      <c r="D77" t="s" s="1">
        <v>482</v>
      </c>
      <c r="E77" t="s" s="1">
        <v>482</v>
      </c>
      <c r="F77" t="s" s="1">
        <v>83</v>
      </c>
      <c r="G77" t="s" s="1">
        <v>130</v>
      </c>
      <c r="H77" t="s" s="1">
        <v>278</v>
      </c>
      <c r="I77" t="s" s="1">
        <v>443</v>
      </c>
      <c r="J77" t="s" s="1">
        <v>423</v>
      </c>
      <c r="K77" t="s" s="1">
        <v>21</v>
      </c>
      <c r="L77" t="s" s="1">
        <v>356</v>
      </c>
      <c r="M77" t="s" s="1">
        <v>356</v>
      </c>
      <c r="N77" t="s" s="1">
        <v>16</v>
      </c>
      <c r="O77" t="s" s="1">
        <v>16</v>
      </c>
      <c r="P77" t="s" s="1">
        <v>16</v>
      </c>
      <c r="Q77" t="n" s="6">
        <v>45826.0</v>
      </c>
      <c r="R77" t="s" s="1"/>
      <c r="S77" t="s" s="1"/>
      <c r="T77" t="s" s="1"/>
      <c r="U77" t="s" s="1"/>
      <c r="V77" t="s" s="1">
        <v>494</v>
      </c>
      <c r="W77" t="n" s="4">
        <v>1</v>
      </c>
      <c r="X77" t="n" s="7">
        <v>6200.0</v>
      </c>
      <c r="Y77" t="s" s="1">
        <v>351</v>
      </c>
      <c r="Z77" t="n" s="1">
        <v>2.0</v>
      </c>
      <c r="AA77" t="n" s="7">
        <v>3100.0</v>
      </c>
      <c r="AB77" t="s" s="1">
        <v>559</v>
      </c>
      <c r="AC77" t="s" s="1">
        <v>525</v>
      </c>
      <c r="AD77" t="s" s="1">
        <v>215</v>
      </c>
      <c r="AE77" t="s" s="1">
        <v>354</v>
      </c>
      <c r="AF77" t="s" s="1">
        <v>253</v>
      </c>
      <c r="AG77" t="s" s="1">
        <v>354</v>
      </c>
      <c r="AH77" t="n" s="7">
        <v>6200.0</v>
      </c>
      <c r="AI77" t="n" s="7">
        <v>3100.0</v>
      </c>
      <c r="AJ77" t="s" s="1">
        <v>472</v>
      </c>
      <c r="AK77" t="s" s="1"/>
      <c r="AL77" t="s" s="1"/>
      <c r="AM77" t="s" s="1">
        <v>472</v>
      </c>
      <c r="AN77" t="s" s="1">
        <v>104</v>
      </c>
      <c r="AO77" t="s" s="1"/>
      <c r="AP77" t="s" s="1"/>
      <c r="AQ77" t="s" s="1"/>
      <c r="AR77" t="s" s="1"/>
      <c r="AS77" t="s" s="2"/>
      <c r="AT77" t="s" s="1"/>
      <c r="AU77" t="s" s="1"/>
      <c r="AV77" t="s" s="1"/>
      <c r="AW77" t="s" s="1">
        <v>506</v>
      </c>
      <c r="AX77" t="n" s="8">
        <v>45826.643126211864</v>
      </c>
      <c r="AY77" t="s" s="1">
        <v>57</v>
      </c>
      <c r="AZ77" t="n" s="7">
        <v>6200.0</v>
      </c>
      <c r="BA77" t="s" s="1"/>
      <c r="BB77" t="n" s="6">
        <v>46022.0</v>
      </c>
      <c r="BC77" t="n" s="6">
        <v>45826.0</v>
      </c>
      <c r="BD77" t="n" s="6">
        <v>45826.0</v>
      </c>
      <c r="BE77" t="n" s="8">
        <v>46022.0</v>
      </c>
      <c r="BF77" t="s" s="1">
        <v>537</v>
      </c>
      <c r="BG77" t="s" s="1"/>
      <c r="BH77" t="s" s="1"/>
      <c r="BI77" t="s" s="1">
        <v>15</v>
      </c>
    </row>
    <row r="78" spans="1:61">
      <c r="A78" t="n" s="4">
        <v>73</v>
      </c>
      <c r="B78" s="2">
        <f>HYPERLINK("https://my.zakupivli.pro/remote/dispatcher/state_purchase_view/60189653", "UA-2025-06-18-009417-a")</f>
        <v/>
      </c>
      <c r="C78" t="s" s="2">
        <v>351</v>
      </c>
      <c r="D78" t="s" s="1">
        <v>333</v>
      </c>
      <c r="E78" t="s" s="1">
        <v>334</v>
      </c>
      <c r="F78" t="s" s="1">
        <v>83</v>
      </c>
      <c r="G78" t="s" s="1">
        <v>125</v>
      </c>
      <c r="H78" t="s" s="1">
        <v>278</v>
      </c>
      <c r="I78" t="s" s="1">
        <v>443</v>
      </c>
      <c r="J78" t="s" s="1">
        <v>423</v>
      </c>
      <c r="K78" t="s" s="1">
        <v>21</v>
      </c>
      <c r="L78" t="s" s="1">
        <v>347</v>
      </c>
      <c r="M78" t="s" s="1">
        <v>347</v>
      </c>
      <c r="N78" t="s" s="1">
        <v>16</v>
      </c>
      <c r="O78" t="s" s="1">
        <v>16</v>
      </c>
      <c r="P78" t="s" s="1">
        <v>16</v>
      </c>
      <c r="Q78" t="n" s="6">
        <v>45826.0</v>
      </c>
      <c r="R78" t="s" s="1"/>
      <c r="S78" t="s" s="1"/>
      <c r="T78" t="s" s="1"/>
      <c r="U78" t="s" s="1"/>
      <c r="V78" t="s" s="1">
        <v>494</v>
      </c>
      <c r="W78" t="n" s="4">
        <v>1</v>
      </c>
      <c r="X78" t="n" s="7">
        <v>3749.0</v>
      </c>
      <c r="Y78" t="s" s="1">
        <v>351</v>
      </c>
      <c r="Z78" t="s" s="1">
        <v>518</v>
      </c>
      <c r="AA78" t="s" s="1">
        <v>518</v>
      </c>
      <c r="AB78" t="s" s="1">
        <v>518</v>
      </c>
      <c r="AC78" t="s" s="1">
        <v>525</v>
      </c>
      <c r="AD78" t="s" s="1">
        <v>215</v>
      </c>
      <c r="AE78" t="s" s="1">
        <v>354</v>
      </c>
      <c r="AF78" t="s" s="1">
        <v>253</v>
      </c>
      <c r="AG78" t="s" s="1">
        <v>354</v>
      </c>
      <c r="AH78" t="n" s="7">
        <v>3749.0</v>
      </c>
      <c r="AI78" t="s" s="1">
        <v>518</v>
      </c>
      <c r="AJ78" t="s" s="1">
        <v>462</v>
      </c>
      <c r="AK78" t="s" s="1"/>
      <c r="AL78" t="s" s="1"/>
      <c r="AM78" t="s" s="1">
        <v>462</v>
      </c>
      <c r="AN78" t="s" s="1">
        <v>107</v>
      </c>
      <c r="AO78" t="s" s="1"/>
      <c r="AP78" t="s" s="1"/>
      <c r="AQ78" t="s" s="1"/>
      <c r="AR78" t="s" s="1"/>
      <c r="AS78" t="s" s="2"/>
      <c r="AT78" t="s" s="1"/>
      <c r="AU78" t="s" s="1"/>
      <c r="AV78" t="s" s="1"/>
      <c r="AW78" t="s" s="1">
        <v>506</v>
      </c>
      <c r="AX78" t="n" s="8">
        <v>45826.631349648116</v>
      </c>
      <c r="AY78" t="s" s="1">
        <v>207</v>
      </c>
      <c r="AZ78" t="n" s="7">
        <v>3749.0</v>
      </c>
      <c r="BA78" t="s" s="1"/>
      <c r="BB78" t="n" s="6">
        <v>46022.0</v>
      </c>
      <c r="BC78" t="n" s="6">
        <v>45826.0</v>
      </c>
      <c r="BD78" t="n" s="6">
        <v>45826.0</v>
      </c>
      <c r="BE78" t="n" s="8">
        <v>46022.0</v>
      </c>
      <c r="BF78" t="s" s="1">
        <v>537</v>
      </c>
      <c r="BG78" t="s" s="1"/>
      <c r="BH78" t="s" s="1"/>
      <c r="BI78" t="s" s="1">
        <v>15</v>
      </c>
    </row>
    <row r="79" spans="1:61">
      <c r="A79" t="n" s="4">
        <v>74</v>
      </c>
      <c r="B79" s="2">
        <f>HYPERLINK("https://my.zakupivli.pro/remote/dispatcher/state_purchase_view/60188722", "UA-2025-06-18-008977-a")</f>
        <v/>
      </c>
      <c r="C79" t="s" s="2">
        <v>351</v>
      </c>
      <c r="D79" t="s" s="1">
        <v>246</v>
      </c>
      <c r="E79" t="s" s="1">
        <v>246</v>
      </c>
      <c r="F79" t="s" s="1">
        <v>83</v>
      </c>
      <c r="G79" t="s" s="1">
        <v>129</v>
      </c>
      <c r="H79" t="s" s="1">
        <v>278</v>
      </c>
      <c r="I79" t="s" s="1">
        <v>443</v>
      </c>
      <c r="J79" t="s" s="1">
        <v>423</v>
      </c>
      <c r="K79" t="s" s="1">
        <v>21</v>
      </c>
      <c r="L79" t="s" s="1">
        <v>356</v>
      </c>
      <c r="M79" t="s" s="1">
        <v>356</v>
      </c>
      <c r="N79" t="s" s="1">
        <v>16</v>
      </c>
      <c r="O79" t="s" s="1">
        <v>16</v>
      </c>
      <c r="P79" t="s" s="1">
        <v>16</v>
      </c>
      <c r="Q79" t="n" s="6">
        <v>45826.0</v>
      </c>
      <c r="R79" t="s" s="1"/>
      <c r="S79" t="s" s="1"/>
      <c r="T79" t="s" s="1"/>
      <c r="U79" t="s" s="1"/>
      <c r="V79" t="s" s="1">
        <v>494</v>
      </c>
      <c r="W79" t="n" s="4">
        <v>1</v>
      </c>
      <c r="X79" t="n" s="7">
        <v>150.0</v>
      </c>
      <c r="Y79" t="s" s="1">
        <v>351</v>
      </c>
      <c r="Z79" t="n" s="1">
        <v>3.0</v>
      </c>
      <c r="AA79" t="n" s="7">
        <v>50.0</v>
      </c>
      <c r="AB79" t="s" s="1">
        <v>559</v>
      </c>
      <c r="AC79" t="s" s="1">
        <v>525</v>
      </c>
      <c r="AD79" t="s" s="1">
        <v>215</v>
      </c>
      <c r="AE79" t="s" s="1">
        <v>354</v>
      </c>
      <c r="AF79" t="s" s="1">
        <v>253</v>
      </c>
      <c r="AG79" t="s" s="1">
        <v>354</v>
      </c>
      <c r="AH79" t="n" s="7">
        <v>150.0</v>
      </c>
      <c r="AI79" t="n" s="7">
        <v>50.0</v>
      </c>
      <c r="AJ79" t="s" s="1">
        <v>463</v>
      </c>
      <c r="AK79" t="s" s="1"/>
      <c r="AL79" t="s" s="1"/>
      <c r="AM79" t="s" s="1">
        <v>463</v>
      </c>
      <c r="AN79" t="s" s="1">
        <v>106</v>
      </c>
      <c r="AO79" t="s" s="1"/>
      <c r="AP79" t="s" s="1"/>
      <c r="AQ79" t="s" s="1"/>
      <c r="AR79" t="s" s="1"/>
      <c r="AS79" t="s" s="2"/>
      <c r="AT79" t="s" s="1"/>
      <c r="AU79" t="s" s="1"/>
      <c r="AV79" t="s" s="1"/>
      <c r="AW79" t="s" s="1">
        <v>506</v>
      </c>
      <c r="AX79" t="n" s="8">
        <v>45826.62274480893</v>
      </c>
      <c r="AY79" t="s" s="1">
        <v>58</v>
      </c>
      <c r="AZ79" t="n" s="7">
        <v>150.0</v>
      </c>
      <c r="BA79" t="s" s="1"/>
      <c r="BB79" t="n" s="6">
        <v>46022.0</v>
      </c>
      <c r="BC79" t="n" s="6">
        <v>45826.0</v>
      </c>
      <c r="BD79" t="n" s="6">
        <v>45826.0</v>
      </c>
      <c r="BE79" t="n" s="8">
        <v>46022.0</v>
      </c>
      <c r="BF79" t="s" s="1">
        <v>537</v>
      </c>
      <c r="BG79" t="s" s="1"/>
      <c r="BH79" t="s" s="1"/>
      <c r="BI79" t="s" s="1">
        <v>15</v>
      </c>
    </row>
    <row r="80" spans="1:61">
      <c r="A80" t="n" s="4">
        <v>75</v>
      </c>
      <c r="B80" s="2">
        <f>HYPERLINK("https://my.zakupivli.pro/remote/dispatcher/state_purchase_view/60186714", "UA-2025-06-18-008083-a")</f>
        <v/>
      </c>
      <c r="C80" t="s" s="2">
        <v>351</v>
      </c>
      <c r="D80" t="s" s="1">
        <v>281</v>
      </c>
      <c r="E80" t="s" s="1">
        <v>239</v>
      </c>
      <c r="F80" t="s" s="1">
        <v>83</v>
      </c>
      <c r="G80" t="s" s="1">
        <v>129</v>
      </c>
      <c r="H80" t="s" s="1">
        <v>278</v>
      </c>
      <c r="I80" t="s" s="1">
        <v>443</v>
      </c>
      <c r="J80" t="s" s="1">
        <v>423</v>
      </c>
      <c r="K80" t="s" s="1">
        <v>21</v>
      </c>
      <c r="L80" t="s" s="1">
        <v>356</v>
      </c>
      <c r="M80" t="s" s="1">
        <v>356</v>
      </c>
      <c r="N80" t="s" s="1">
        <v>16</v>
      </c>
      <c r="O80" t="s" s="1">
        <v>16</v>
      </c>
      <c r="P80" t="s" s="1">
        <v>16</v>
      </c>
      <c r="Q80" t="n" s="6">
        <v>45826.0</v>
      </c>
      <c r="R80" t="s" s="1"/>
      <c r="S80" t="s" s="1"/>
      <c r="T80" t="s" s="1"/>
      <c r="U80" t="s" s="1"/>
      <c r="V80" t="s" s="1">
        <v>494</v>
      </c>
      <c r="W80" t="n" s="4">
        <v>1</v>
      </c>
      <c r="X80" t="n" s="7">
        <v>50.0</v>
      </c>
      <c r="Y80" t="s" s="1">
        <v>351</v>
      </c>
      <c r="Z80" t="n" s="1">
        <v>4.0</v>
      </c>
      <c r="AA80" t="n" s="7">
        <v>12.5</v>
      </c>
      <c r="AB80" t="s" s="1">
        <v>518</v>
      </c>
      <c r="AC80" t="s" s="1">
        <v>525</v>
      </c>
      <c r="AD80" t="s" s="1">
        <v>215</v>
      </c>
      <c r="AE80" t="s" s="1">
        <v>354</v>
      </c>
      <c r="AF80" t="s" s="1">
        <v>253</v>
      </c>
      <c r="AG80" t="s" s="1">
        <v>354</v>
      </c>
      <c r="AH80" t="n" s="7">
        <v>50.0</v>
      </c>
      <c r="AI80" t="n" s="7">
        <v>12.5</v>
      </c>
      <c r="AJ80" t="s" s="1">
        <v>463</v>
      </c>
      <c r="AK80" t="s" s="1"/>
      <c r="AL80" t="s" s="1"/>
      <c r="AM80" t="s" s="1">
        <v>463</v>
      </c>
      <c r="AN80" t="s" s="1">
        <v>106</v>
      </c>
      <c r="AO80" t="s" s="1"/>
      <c r="AP80" t="s" s="1"/>
      <c r="AQ80" t="s" s="1"/>
      <c r="AR80" t="s" s="1"/>
      <c r="AS80" t="s" s="2"/>
      <c r="AT80" t="s" s="1"/>
      <c r="AU80" t="s" s="1"/>
      <c r="AV80" t="s" s="1"/>
      <c r="AW80" t="s" s="1">
        <v>506</v>
      </c>
      <c r="AX80" t="n" s="8">
        <v>45826.60344029393</v>
      </c>
      <c r="AY80" t="s" s="1">
        <v>60</v>
      </c>
      <c r="AZ80" t="n" s="7">
        <v>50.0</v>
      </c>
      <c r="BA80" t="s" s="1"/>
      <c r="BB80" t="n" s="6">
        <v>46022.0</v>
      </c>
      <c r="BC80" t="n" s="6">
        <v>45826.0</v>
      </c>
      <c r="BD80" t="n" s="6">
        <v>45826.0</v>
      </c>
      <c r="BE80" t="n" s="8">
        <v>46022.0</v>
      </c>
      <c r="BF80" t="s" s="1">
        <v>537</v>
      </c>
      <c r="BG80" t="s" s="1"/>
      <c r="BH80" t="s" s="1"/>
      <c r="BI80" t="s" s="1">
        <v>15</v>
      </c>
    </row>
    <row r="81" spans="1:61">
      <c r="A81" t="n" s="4">
        <v>76</v>
      </c>
      <c r="B81" s="2">
        <f>HYPERLINK("https://my.zakupivli.pro/remote/dispatcher/state_purchase_view/60181833", "UA-2025-06-18-006035-a")</f>
        <v/>
      </c>
      <c r="C81" t="s" s="2">
        <v>351</v>
      </c>
      <c r="D81" t="s" s="1">
        <v>410</v>
      </c>
      <c r="E81" t="s" s="1">
        <v>411</v>
      </c>
      <c r="F81" t="s" s="1">
        <v>83</v>
      </c>
      <c r="G81" t="s" s="1">
        <v>180</v>
      </c>
      <c r="H81" t="s" s="1">
        <v>278</v>
      </c>
      <c r="I81" t="s" s="1">
        <v>443</v>
      </c>
      <c r="J81" t="s" s="1">
        <v>423</v>
      </c>
      <c r="K81" t="s" s="1">
        <v>21</v>
      </c>
      <c r="L81" t="s" s="1">
        <v>347</v>
      </c>
      <c r="M81" t="s" s="1">
        <v>347</v>
      </c>
      <c r="N81" t="s" s="1">
        <v>16</v>
      </c>
      <c r="O81" t="s" s="1">
        <v>16</v>
      </c>
      <c r="P81" t="s" s="1">
        <v>16</v>
      </c>
      <c r="Q81" t="n" s="6">
        <v>45826.0</v>
      </c>
      <c r="R81" t="s" s="1"/>
      <c r="S81" t="s" s="1"/>
      <c r="T81" t="s" s="1"/>
      <c r="U81" t="s" s="1"/>
      <c r="V81" t="s" s="1">
        <v>494</v>
      </c>
      <c r="W81" t="n" s="4">
        <v>1</v>
      </c>
      <c r="X81" t="n" s="7">
        <v>1500.0</v>
      </c>
      <c r="Y81" t="s" s="1">
        <v>351</v>
      </c>
      <c r="Z81" t="n" s="1">
        <v>3.0</v>
      </c>
      <c r="AA81" t="n" s="7">
        <v>500.0</v>
      </c>
      <c r="AB81" t="s" s="1">
        <v>518</v>
      </c>
      <c r="AC81" t="s" s="1">
        <v>525</v>
      </c>
      <c r="AD81" t="s" s="1">
        <v>215</v>
      </c>
      <c r="AE81" t="s" s="1">
        <v>354</v>
      </c>
      <c r="AF81" t="s" s="1">
        <v>253</v>
      </c>
      <c r="AG81" t="s" s="1">
        <v>354</v>
      </c>
      <c r="AH81" t="n" s="7">
        <v>1500.0</v>
      </c>
      <c r="AI81" t="n" s="7">
        <v>500.0</v>
      </c>
      <c r="AJ81" t="s" s="1">
        <v>462</v>
      </c>
      <c r="AK81" t="s" s="1"/>
      <c r="AL81" t="s" s="1"/>
      <c r="AM81" t="s" s="1">
        <v>462</v>
      </c>
      <c r="AN81" t="s" s="1">
        <v>107</v>
      </c>
      <c r="AO81" t="s" s="1"/>
      <c r="AP81" t="s" s="1"/>
      <c r="AQ81" t="s" s="1"/>
      <c r="AR81" t="s" s="1"/>
      <c r="AS81" t="s" s="2"/>
      <c r="AT81" t="s" s="1"/>
      <c r="AU81" t="s" s="1"/>
      <c r="AV81" t="s" s="1"/>
      <c r="AW81" t="s" s="1">
        <v>506</v>
      </c>
      <c r="AX81" t="n" s="8">
        <v>45826.618495035895</v>
      </c>
      <c r="AY81" t="s" s="1">
        <v>200</v>
      </c>
      <c r="AZ81" t="n" s="7">
        <v>1500.0</v>
      </c>
      <c r="BA81" t="s" s="1"/>
      <c r="BB81" t="n" s="6">
        <v>46022.0</v>
      </c>
      <c r="BC81" t="n" s="6">
        <v>45826.0</v>
      </c>
      <c r="BD81" t="n" s="6">
        <v>45826.0</v>
      </c>
      <c r="BE81" t="n" s="8">
        <v>46022.0</v>
      </c>
      <c r="BF81" t="s" s="1">
        <v>537</v>
      </c>
      <c r="BG81" t="s" s="1"/>
      <c r="BH81" t="s" s="1"/>
      <c r="BI81" t="s" s="1">
        <v>15</v>
      </c>
    </row>
    <row r="82" spans="1:61">
      <c r="A82" t="n" s="4">
        <v>77</v>
      </c>
      <c r="B82" s="2">
        <f>HYPERLINK("https://my.zakupivli.pro/remote/dispatcher/state_purchase_view/60181453", "UA-2025-06-18-005862-a")</f>
        <v/>
      </c>
      <c r="C82" t="s" s="2">
        <v>351</v>
      </c>
      <c r="D82" t="s" s="1">
        <v>255</v>
      </c>
      <c r="E82" t="s" s="1">
        <v>255</v>
      </c>
      <c r="F82" t="s" s="1">
        <v>83</v>
      </c>
      <c r="G82" t="s" s="1">
        <v>24</v>
      </c>
      <c r="H82" t="s" s="1">
        <v>278</v>
      </c>
      <c r="I82" t="s" s="1">
        <v>443</v>
      </c>
      <c r="J82" t="s" s="1">
        <v>423</v>
      </c>
      <c r="K82" t="s" s="1">
        <v>21</v>
      </c>
      <c r="L82" t="s" s="1">
        <v>356</v>
      </c>
      <c r="M82" t="s" s="1">
        <v>356</v>
      </c>
      <c r="N82" t="s" s="1">
        <v>16</v>
      </c>
      <c r="O82" t="s" s="1">
        <v>16</v>
      </c>
      <c r="P82" t="s" s="1">
        <v>16</v>
      </c>
      <c r="Q82" t="n" s="6">
        <v>45826.0</v>
      </c>
      <c r="R82" t="s" s="1"/>
      <c r="S82" t="s" s="1"/>
      <c r="T82" t="s" s="1"/>
      <c r="U82" t="s" s="1"/>
      <c r="V82" t="s" s="1">
        <v>494</v>
      </c>
      <c r="W82" t="n" s="4">
        <v>1</v>
      </c>
      <c r="X82" t="n" s="7">
        <v>160.0</v>
      </c>
      <c r="Y82" t="s" s="1">
        <v>351</v>
      </c>
      <c r="Z82" t="n" s="1">
        <v>1.0</v>
      </c>
      <c r="AA82" t="n" s="7">
        <v>160.0</v>
      </c>
      <c r="AB82" t="s" s="1">
        <v>559</v>
      </c>
      <c r="AC82" t="s" s="1">
        <v>525</v>
      </c>
      <c r="AD82" t="s" s="1">
        <v>215</v>
      </c>
      <c r="AE82" t="s" s="1">
        <v>354</v>
      </c>
      <c r="AF82" t="s" s="1">
        <v>253</v>
      </c>
      <c r="AG82" t="s" s="1">
        <v>354</v>
      </c>
      <c r="AH82" t="n" s="7">
        <v>160.0</v>
      </c>
      <c r="AI82" t="n" s="7">
        <v>160.0</v>
      </c>
      <c r="AJ82" t="s" s="1">
        <v>463</v>
      </c>
      <c r="AK82" t="s" s="1"/>
      <c r="AL82" t="s" s="1"/>
      <c r="AM82" t="s" s="1">
        <v>463</v>
      </c>
      <c r="AN82" t="s" s="1">
        <v>106</v>
      </c>
      <c r="AO82" t="s" s="1"/>
      <c r="AP82" t="s" s="1"/>
      <c r="AQ82" t="s" s="1"/>
      <c r="AR82" t="s" s="1"/>
      <c r="AS82" t="s" s="2"/>
      <c r="AT82" t="s" s="1"/>
      <c r="AU82" t="s" s="1"/>
      <c r="AV82" t="s" s="1"/>
      <c r="AW82" t="s" s="1">
        <v>506</v>
      </c>
      <c r="AX82" t="n" s="8">
        <v>45826.528202836205</v>
      </c>
      <c r="AY82" t="s" s="1">
        <v>60</v>
      </c>
      <c r="AZ82" t="n" s="7">
        <v>160.0</v>
      </c>
      <c r="BA82" t="s" s="1"/>
      <c r="BB82" t="n" s="6">
        <v>46022.0</v>
      </c>
      <c r="BC82" t="n" s="6">
        <v>45826.0</v>
      </c>
      <c r="BD82" t="n" s="6">
        <v>45826.0</v>
      </c>
      <c r="BE82" t="n" s="8">
        <v>46022.0</v>
      </c>
      <c r="BF82" t="s" s="1">
        <v>537</v>
      </c>
      <c r="BG82" t="s" s="1"/>
      <c r="BH82" t="s" s="1"/>
      <c r="BI82" t="s" s="1">
        <v>15</v>
      </c>
    </row>
    <row r="83" spans="1:61">
      <c r="A83" t="n" s="4">
        <v>78</v>
      </c>
      <c r="B83" s="2">
        <f>HYPERLINK("https://my.zakupivli.pro/remote/dispatcher/state_purchase_view/60181032", "UA-2025-06-18-005652-a")</f>
        <v/>
      </c>
      <c r="C83" t="s" s="2">
        <v>351</v>
      </c>
      <c r="D83" t="s" s="1">
        <v>386</v>
      </c>
      <c r="E83" t="s" s="1">
        <v>288</v>
      </c>
      <c r="F83" t="s" s="1">
        <v>83</v>
      </c>
      <c r="G83" t="s" s="1">
        <v>178</v>
      </c>
      <c r="H83" t="s" s="1">
        <v>278</v>
      </c>
      <c r="I83" t="s" s="1">
        <v>443</v>
      </c>
      <c r="J83" t="s" s="1">
        <v>423</v>
      </c>
      <c r="K83" t="s" s="1">
        <v>21</v>
      </c>
      <c r="L83" t="s" s="1">
        <v>356</v>
      </c>
      <c r="M83" t="s" s="1">
        <v>356</v>
      </c>
      <c r="N83" t="s" s="1">
        <v>16</v>
      </c>
      <c r="O83" t="s" s="1">
        <v>16</v>
      </c>
      <c r="P83" t="s" s="1">
        <v>16</v>
      </c>
      <c r="Q83" t="n" s="6">
        <v>45826.0</v>
      </c>
      <c r="R83" t="s" s="1"/>
      <c r="S83" t="s" s="1"/>
      <c r="T83" t="s" s="1"/>
      <c r="U83" t="s" s="1"/>
      <c r="V83" t="s" s="1">
        <v>494</v>
      </c>
      <c r="W83" t="n" s="4">
        <v>1</v>
      </c>
      <c r="X83" t="n" s="7">
        <v>400.0</v>
      </c>
      <c r="Y83" t="s" s="1">
        <v>351</v>
      </c>
      <c r="Z83" t="n" s="1">
        <v>6.0</v>
      </c>
      <c r="AA83" t="n" s="7">
        <v>66.67</v>
      </c>
      <c r="AB83" t="s" s="1">
        <v>518</v>
      </c>
      <c r="AC83" t="s" s="1">
        <v>525</v>
      </c>
      <c r="AD83" t="s" s="1">
        <v>215</v>
      </c>
      <c r="AE83" t="s" s="1">
        <v>354</v>
      </c>
      <c r="AF83" t="s" s="1">
        <v>253</v>
      </c>
      <c r="AG83" t="s" s="1">
        <v>354</v>
      </c>
      <c r="AH83" t="n" s="7">
        <v>400.0</v>
      </c>
      <c r="AI83" t="n" s="7">
        <v>66.66666666666667</v>
      </c>
      <c r="AJ83" t="s" s="1">
        <v>472</v>
      </c>
      <c r="AK83" t="s" s="1"/>
      <c r="AL83" t="s" s="1"/>
      <c r="AM83" t="s" s="1">
        <v>472</v>
      </c>
      <c r="AN83" t="s" s="1">
        <v>104</v>
      </c>
      <c r="AO83" t="s" s="1"/>
      <c r="AP83" t="s" s="1"/>
      <c r="AQ83" t="s" s="1"/>
      <c r="AR83" t="s" s="1"/>
      <c r="AS83" t="s" s="2"/>
      <c r="AT83" t="s" s="1"/>
      <c r="AU83" t="s" s="1"/>
      <c r="AV83" t="s" s="1"/>
      <c r="AW83" t="s" s="1">
        <v>506</v>
      </c>
      <c r="AX83" t="n" s="8">
        <v>45826.52038416663</v>
      </c>
      <c r="AY83" t="s" s="1">
        <v>61</v>
      </c>
      <c r="AZ83" t="n" s="7">
        <v>400.0</v>
      </c>
      <c r="BA83" t="s" s="1"/>
      <c r="BB83" t="n" s="6">
        <v>46022.0</v>
      </c>
      <c r="BC83" t="n" s="6">
        <v>45826.0</v>
      </c>
      <c r="BD83" t="n" s="6">
        <v>45826.0</v>
      </c>
      <c r="BE83" t="n" s="8">
        <v>46022.0</v>
      </c>
      <c r="BF83" t="s" s="1">
        <v>537</v>
      </c>
      <c r="BG83" t="s" s="1"/>
      <c r="BH83" t="s" s="1"/>
      <c r="BI83" t="s" s="1">
        <v>15</v>
      </c>
    </row>
    <row r="84" spans="1:61">
      <c r="A84" t="n" s="4">
        <v>79</v>
      </c>
      <c r="B84" s="2">
        <f>HYPERLINK("https://my.zakupivli.pro/remote/dispatcher/state_purchase_view/60179922", "UA-2025-06-18-005174-a")</f>
        <v/>
      </c>
      <c r="C84" t="s" s="2">
        <v>351</v>
      </c>
      <c r="D84" t="s" s="1">
        <v>342</v>
      </c>
      <c r="E84" t="s" s="1">
        <v>369</v>
      </c>
      <c r="F84" t="s" s="1">
        <v>83</v>
      </c>
      <c r="G84" t="s" s="1">
        <v>79</v>
      </c>
      <c r="H84" t="s" s="1">
        <v>278</v>
      </c>
      <c r="I84" t="s" s="1">
        <v>443</v>
      </c>
      <c r="J84" t="s" s="1">
        <v>423</v>
      </c>
      <c r="K84" t="s" s="1">
        <v>21</v>
      </c>
      <c r="L84" t="s" s="1">
        <v>347</v>
      </c>
      <c r="M84" t="s" s="1">
        <v>347</v>
      </c>
      <c r="N84" t="s" s="1">
        <v>16</v>
      </c>
      <c r="O84" t="s" s="1">
        <v>16</v>
      </c>
      <c r="P84" t="s" s="1">
        <v>16</v>
      </c>
      <c r="Q84" t="n" s="6">
        <v>45826.0</v>
      </c>
      <c r="R84" t="s" s="1"/>
      <c r="S84" t="s" s="1"/>
      <c r="T84" t="s" s="1"/>
      <c r="U84" t="s" s="1"/>
      <c r="V84" t="s" s="1">
        <v>494</v>
      </c>
      <c r="W84" t="n" s="4">
        <v>1</v>
      </c>
      <c r="X84" t="n" s="7">
        <v>110.0</v>
      </c>
      <c r="Y84" t="s" s="1">
        <v>351</v>
      </c>
      <c r="Z84" t="n" s="1">
        <v>1.0</v>
      </c>
      <c r="AA84" t="n" s="7">
        <v>110.0</v>
      </c>
      <c r="AB84" t="s" s="1">
        <v>559</v>
      </c>
      <c r="AC84" t="s" s="1">
        <v>525</v>
      </c>
      <c r="AD84" t="s" s="1">
        <v>215</v>
      </c>
      <c r="AE84" t="s" s="1">
        <v>354</v>
      </c>
      <c r="AF84" t="s" s="1">
        <v>253</v>
      </c>
      <c r="AG84" t="s" s="1">
        <v>354</v>
      </c>
      <c r="AH84" t="n" s="7">
        <v>110.0</v>
      </c>
      <c r="AI84" t="n" s="7">
        <v>110.0</v>
      </c>
      <c r="AJ84" t="s" s="1">
        <v>458</v>
      </c>
      <c r="AK84" t="s" s="1"/>
      <c r="AL84" t="s" s="1"/>
      <c r="AM84" t="s" s="1">
        <v>458</v>
      </c>
      <c r="AN84" t="s" s="1">
        <v>123</v>
      </c>
      <c r="AO84" t="s" s="1"/>
      <c r="AP84" t="s" s="1"/>
      <c r="AQ84" t="s" s="1"/>
      <c r="AR84" t="s" s="1"/>
      <c r="AS84" t="s" s="2"/>
      <c r="AT84" t="s" s="1"/>
      <c r="AU84" t="s" s="1"/>
      <c r="AV84" t="s" s="1"/>
      <c r="AW84" t="s" s="1">
        <v>506</v>
      </c>
      <c r="AX84" t="n" s="8">
        <v>45826.52302106441</v>
      </c>
      <c r="AY84" t="s" s="1">
        <v>56</v>
      </c>
      <c r="AZ84" t="n" s="7">
        <v>110.0</v>
      </c>
      <c r="BA84" t="s" s="1"/>
      <c r="BB84" t="n" s="6">
        <v>46022.0</v>
      </c>
      <c r="BC84" t="n" s="6">
        <v>45825.0</v>
      </c>
      <c r="BD84" t="n" s="6">
        <v>45825.0</v>
      </c>
      <c r="BE84" t="n" s="8">
        <v>46022.0</v>
      </c>
      <c r="BF84" t="s" s="1">
        <v>537</v>
      </c>
      <c r="BG84" t="s" s="1"/>
      <c r="BH84" t="s" s="1"/>
      <c r="BI84" t="s" s="1">
        <v>15</v>
      </c>
    </row>
    <row r="85" spans="1:61">
      <c r="A85" t="n" s="4">
        <v>80</v>
      </c>
      <c r="B85" s="2">
        <f>HYPERLINK("https://my.zakupivli.pro/remote/dispatcher/state_purchase_view/60179330", "UA-2025-06-18-004909-a")</f>
        <v/>
      </c>
      <c r="C85" t="s" s="2">
        <v>351</v>
      </c>
      <c r="D85" t="s" s="1">
        <v>400</v>
      </c>
      <c r="E85" t="s" s="1">
        <v>541</v>
      </c>
      <c r="F85" t="s" s="1">
        <v>83</v>
      </c>
      <c r="G85" t="s" s="1">
        <v>138</v>
      </c>
      <c r="H85" t="s" s="1">
        <v>278</v>
      </c>
      <c r="I85" t="s" s="1">
        <v>443</v>
      </c>
      <c r="J85" t="s" s="1">
        <v>423</v>
      </c>
      <c r="K85" t="s" s="1">
        <v>21</v>
      </c>
      <c r="L85" t="s" s="1">
        <v>347</v>
      </c>
      <c r="M85" t="s" s="1">
        <v>347</v>
      </c>
      <c r="N85" t="s" s="1">
        <v>16</v>
      </c>
      <c r="O85" t="s" s="1">
        <v>16</v>
      </c>
      <c r="P85" t="s" s="1">
        <v>16</v>
      </c>
      <c r="Q85" t="n" s="6">
        <v>45826.0</v>
      </c>
      <c r="R85" t="s" s="1"/>
      <c r="S85" t="s" s="1"/>
      <c r="T85" t="s" s="1"/>
      <c r="U85" t="s" s="1"/>
      <c r="V85" t="s" s="1">
        <v>494</v>
      </c>
      <c r="W85" t="n" s="4">
        <v>1</v>
      </c>
      <c r="X85" t="n" s="7">
        <v>90.0</v>
      </c>
      <c r="Y85" t="s" s="1">
        <v>351</v>
      </c>
      <c r="Z85" t="n" s="1">
        <v>1.0</v>
      </c>
      <c r="AA85" t="n" s="7">
        <v>90.0</v>
      </c>
      <c r="AB85" t="s" s="1">
        <v>559</v>
      </c>
      <c r="AC85" t="s" s="1">
        <v>525</v>
      </c>
      <c r="AD85" t="s" s="1">
        <v>215</v>
      </c>
      <c r="AE85" t="s" s="1">
        <v>354</v>
      </c>
      <c r="AF85" t="s" s="1">
        <v>253</v>
      </c>
      <c r="AG85" t="s" s="1">
        <v>354</v>
      </c>
      <c r="AH85" t="n" s="7">
        <v>90.0</v>
      </c>
      <c r="AI85" t="n" s="7">
        <v>90.0</v>
      </c>
      <c r="AJ85" t="s" s="1">
        <v>458</v>
      </c>
      <c r="AK85" t="s" s="1"/>
      <c r="AL85" t="s" s="1"/>
      <c r="AM85" t="s" s="1">
        <v>458</v>
      </c>
      <c r="AN85" t="s" s="1">
        <v>123</v>
      </c>
      <c r="AO85" t="s" s="1"/>
      <c r="AP85" t="s" s="1"/>
      <c r="AQ85" t="s" s="1"/>
      <c r="AR85" t="s" s="1"/>
      <c r="AS85" t="s" s="2"/>
      <c r="AT85" t="s" s="1"/>
      <c r="AU85" t="s" s="1"/>
      <c r="AV85" t="s" s="1"/>
      <c r="AW85" t="s" s="1">
        <v>506</v>
      </c>
      <c r="AX85" t="n" s="8">
        <v>45826.49752761655</v>
      </c>
      <c r="AY85" t="s" s="1">
        <v>56</v>
      </c>
      <c r="AZ85" t="n" s="7">
        <v>90.0</v>
      </c>
      <c r="BA85" t="s" s="1"/>
      <c r="BB85" t="n" s="6">
        <v>46022.0</v>
      </c>
      <c r="BC85" t="n" s="6">
        <v>45825.0</v>
      </c>
      <c r="BD85" t="n" s="6">
        <v>45825.0</v>
      </c>
      <c r="BE85" t="n" s="8">
        <v>46022.0</v>
      </c>
      <c r="BF85" t="s" s="1">
        <v>537</v>
      </c>
      <c r="BG85" t="s" s="1"/>
      <c r="BH85" t="s" s="1"/>
      <c r="BI85" t="s" s="1">
        <v>15</v>
      </c>
    </row>
    <row r="86" spans="1:61">
      <c r="A86" t="n" s="4">
        <v>81</v>
      </c>
      <c r="B86" s="2">
        <f>HYPERLINK("https://my.zakupivli.pro/remote/dispatcher/state_purchase_view/60178416", "UA-2025-06-18-004521-a")</f>
        <v/>
      </c>
      <c r="C86" t="s" s="2">
        <v>351</v>
      </c>
      <c r="D86" t="s" s="1">
        <v>336</v>
      </c>
      <c r="E86" t="s" s="1">
        <v>540</v>
      </c>
      <c r="F86" t="s" s="1">
        <v>83</v>
      </c>
      <c r="G86" t="s" s="1">
        <v>172</v>
      </c>
      <c r="H86" t="s" s="1">
        <v>278</v>
      </c>
      <c r="I86" t="s" s="1">
        <v>443</v>
      </c>
      <c r="J86" t="s" s="1">
        <v>423</v>
      </c>
      <c r="K86" t="s" s="1">
        <v>21</v>
      </c>
      <c r="L86" t="s" s="1">
        <v>347</v>
      </c>
      <c r="M86" t="s" s="1">
        <v>347</v>
      </c>
      <c r="N86" t="s" s="1">
        <v>16</v>
      </c>
      <c r="O86" t="s" s="1">
        <v>16</v>
      </c>
      <c r="P86" t="s" s="1">
        <v>16</v>
      </c>
      <c r="Q86" t="n" s="6">
        <v>45826.0</v>
      </c>
      <c r="R86" t="s" s="1"/>
      <c r="S86" t="s" s="1"/>
      <c r="T86" t="s" s="1"/>
      <c r="U86" t="s" s="1"/>
      <c r="V86" t="s" s="1">
        <v>494</v>
      </c>
      <c r="W86" t="n" s="4">
        <v>1</v>
      </c>
      <c r="X86" t="n" s="7">
        <v>50.0</v>
      </c>
      <c r="Y86" t="s" s="1">
        <v>351</v>
      </c>
      <c r="Z86" t="n" s="1">
        <v>1.0</v>
      </c>
      <c r="AA86" t="n" s="7">
        <v>50.0</v>
      </c>
      <c r="AB86" t="s" s="1">
        <v>559</v>
      </c>
      <c r="AC86" t="s" s="1">
        <v>525</v>
      </c>
      <c r="AD86" t="s" s="1">
        <v>215</v>
      </c>
      <c r="AE86" t="s" s="1">
        <v>354</v>
      </c>
      <c r="AF86" t="s" s="1">
        <v>253</v>
      </c>
      <c r="AG86" t="s" s="1">
        <v>354</v>
      </c>
      <c r="AH86" t="n" s="7">
        <v>50.0</v>
      </c>
      <c r="AI86" t="n" s="7">
        <v>50.0</v>
      </c>
      <c r="AJ86" t="s" s="1">
        <v>458</v>
      </c>
      <c r="AK86" t="s" s="1"/>
      <c r="AL86" t="s" s="1"/>
      <c r="AM86" t="s" s="1">
        <v>458</v>
      </c>
      <c r="AN86" t="s" s="1">
        <v>123</v>
      </c>
      <c r="AO86" t="s" s="1"/>
      <c r="AP86" t="s" s="1"/>
      <c r="AQ86" t="s" s="1"/>
      <c r="AR86" t="s" s="1"/>
      <c r="AS86" t="s" s="2"/>
      <c r="AT86" t="s" s="1"/>
      <c r="AU86" t="s" s="1"/>
      <c r="AV86" t="s" s="1"/>
      <c r="AW86" t="s" s="1">
        <v>506</v>
      </c>
      <c r="AX86" t="n" s="8">
        <v>45826.4872060076</v>
      </c>
      <c r="AY86" t="s" s="1">
        <v>56</v>
      </c>
      <c r="AZ86" t="n" s="7">
        <v>50.0</v>
      </c>
      <c r="BA86" t="s" s="1"/>
      <c r="BB86" t="n" s="6">
        <v>46022.0</v>
      </c>
      <c r="BC86" t="n" s="6">
        <v>45825.0</v>
      </c>
      <c r="BD86" t="n" s="6">
        <v>45825.0</v>
      </c>
      <c r="BE86" t="n" s="8">
        <v>46022.0</v>
      </c>
      <c r="BF86" t="s" s="1">
        <v>537</v>
      </c>
      <c r="BG86" t="s" s="1"/>
      <c r="BH86" t="s" s="1"/>
      <c r="BI86" t="s" s="1">
        <v>15</v>
      </c>
    </row>
    <row r="87" spans="1:61">
      <c r="A87" t="n" s="4">
        <v>82</v>
      </c>
      <c r="B87" s="2">
        <f>HYPERLINK("https://my.zakupivli.pro/remote/dispatcher/state_purchase_view/60177392", "UA-2025-06-18-004054-a")</f>
        <v/>
      </c>
      <c r="C87" t="s" s="2">
        <v>351</v>
      </c>
      <c r="D87" t="s" s="1">
        <v>313</v>
      </c>
      <c r="E87" t="s" s="1">
        <v>504</v>
      </c>
      <c r="F87" t="s" s="1">
        <v>83</v>
      </c>
      <c r="G87" t="s" s="1">
        <v>168</v>
      </c>
      <c r="H87" t="s" s="1">
        <v>278</v>
      </c>
      <c r="I87" t="s" s="1">
        <v>443</v>
      </c>
      <c r="J87" t="s" s="1">
        <v>423</v>
      </c>
      <c r="K87" t="s" s="1">
        <v>21</v>
      </c>
      <c r="L87" t="s" s="1">
        <v>347</v>
      </c>
      <c r="M87" t="s" s="1">
        <v>347</v>
      </c>
      <c r="N87" t="s" s="1">
        <v>16</v>
      </c>
      <c r="O87" t="s" s="1">
        <v>16</v>
      </c>
      <c r="P87" t="s" s="1">
        <v>16</v>
      </c>
      <c r="Q87" t="n" s="6">
        <v>45826.0</v>
      </c>
      <c r="R87" t="s" s="1"/>
      <c r="S87" t="s" s="1"/>
      <c r="T87" t="s" s="1"/>
      <c r="U87" t="s" s="1"/>
      <c r="V87" t="s" s="1">
        <v>494</v>
      </c>
      <c r="W87" t="n" s="4">
        <v>1</v>
      </c>
      <c r="X87" t="n" s="7">
        <v>29.4</v>
      </c>
      <c r="Y87" t="s" s="1">
        <v>351</v>
      </c>
      <c r="Z87" t="n" s="1">
        <v>68.0</v>
      </c>
      <c r="AA87" t="n" s="7">
        <v>0.43</v>
      </c>
      <c r="AB87" t="s" s="1">
        <v>518</v>
      </c>
      <c r="AC87" t="s" s="1">
        <v>525</v>
      </c>
      <c r="AD87" t="s" s="1">
        <v>215</v>
      </c>
      <c r="AE87" t="s" s="1">
        <v>354</v>
      </c>
      <c r="AF87" t="s" s="1">
        <v>253</v>
      </c>
      <c r="AG87" t="s" s="1">
        <v>354</v>
      </c>
      <c r="AH87" t="n" s="7">
        <v>29.4</v>
      </c>
      <c r="AI87" t="n" s="7">
        <v>0.43235294117647055</v>
      </c>
      <c r="AJ87" t="s" s="1">
        <v>458</v>
      </c>
      <c r="AK87" t="s" s="1"/>
      <c r="AL87" t="s" s="1"/>
      <c r="AM87" t="s" s="1">
        <v>458</v>
      </c>
      <c r="AN87" t="s" s="1">
        <v>123</v>
      </c>
      <c r="AO87" t="s" s="1"/>
      <c r="AP87" t="s" s="1"/>
      <c r="AQ87" t="s" s="1"/>
      <c r="AR87" t="s" s="1"/>
      <c r="AS87" t="s" s="2"/>
      <c r="AT87" t="s" s="1"/>
      <c r="AU87" t="s" s="1"/>
      <c r="AV87" t="s" s="1"/>
      <c r="AW87" t="s" s="1">
        <v>506</v>
      </c>
      <c r="AX87" t="n" s="8">
        <v>45826.47733732149</v>
      </c>
      <c r="AY87" t="s" s="1">
        <v>56</v>
      </c>
      <c r="AZ87" t="n" s="7">
        <v>29.4</v>
      </c>
      <c r="BA87" t="s" s="1"/>
      <c r="BB87" t="n" s="6">
        <v>46022.0</v>
      </c>
      <c r="BC87" t="n" s="6">
        <v>45825.0</v>
      </c>
      <c r="BD87" t="n" s="6">
        <v>45825.0</v>
      </c>
      <c r="BE87" t="n" s="8">
        <v>46022.0</v>
      </c>
      <c r="BF87" t="s" s="1">
        <v>537</v>
      </c>
      <c r="BG87" t="s" s="1"/>
      <c r="BH87" t="s" s="1"/>
      <c r="BI87" t="s" s="1">
        <v>15</v>
      </c>
    </row>
    <row r="88" spans="1:61">
      <c r="A88" t="n" s="4">
        <v>83</v>
      </c>
      <c r="B88" s="2">
        <f>HYPERLINK("https://my.zakupivli.pro/remote/dispatcher/state_purchase_view/60163469", "UA-2025-06-17-013365-a")</f>
        <v/>
      </c>
      <c r="C88" t="s" s="2">
        <v>351</v>
      </c>
      <c r="D88" t="s" s="1">
        <v>247</v>
      </c>
      <c r="E88" t="s" s="1">
        <v>550</v>
      </c>
      <c r="F88" t="s" s="1">
        <v>83</v>
      </c>
      <c r="G88" t="s" s="1">
        <v>156</v>
      </c>
      <c r="H88" t="s" s="1">
        <v>278</v>
      </c>
      <c r="I88" t="s" s="1">
        <v>443</v>
      </c>
      <c r="J88" t="s" s="1">
        <v>423</v>
      </c>
      <c r="K88" t="s" s="1">
        <v>21</v>
      </c>
      <c r="L88" t="s" s="1">
        <v>347</v>
      </c>
      <c r="M88" t="s" s="1">
        <v>347</v>
      </c>
      <c r="N88" t="s" s="1">
        <v>16</v>
      </c>
      <c r="O88" t="s" s="1">
        <v>16</v>
      </c>
      <c r="P88" t="s" s="1">
        <v>16</v>
      </c>
      <c r="Q88" t="n" s="6">
        <v>45825.0</v>
      </c>
      <c r="R88" t="s" s="1"/>
      <c r="S88" t="s" s="1"/>
      <c r="T88" t="s" s="1"/>
      <c r="U88" t="s" s="1"/>
      <c r="V88" t="s" s="1">
        <v>494</v>
      </c>
      <c r="W88" t="n" s="4">
        <v>1</v>
      </c>
      <c r="X88" t="n" s="7">
        <v>80.0</v>
      </c>
      <c r="Y88" t="s" s="1">
        <v>351</v>
      </c>
      <c r="Z88" t="n" s="1">
        <v>10.0</v>
      </c>
      <c r="AA88" t="n" s="7">
        <v>8.0</v>
      </c>
      <c r="AB88" t="s" s="1">
        <v>523</v>
      </c>
      <c r="AC88" t="s" s="1">
        <v>525</v>
      </c>
      <c r="AD88" t="s" s="1">
        <v>215</v>
      </c>
      <c r="AE88" t="s" s="1">
        <v>354</v>
      </c>
      <c r="AF88" t="s" s="1">
        <v>253</v>
      </c>
      <c r="AG88" t="s" s="1">
        <v>354</v>
      </c>
      <c r="AH88" t="n" s="7">
        <v>80.0</v>
      </c>
      <c r="AI88" t="n" s="7">
        <v>8.0</v>
      </c>
      <c r="AJ88" t="s" s="1">
        <v>458</v>
      </c>
      <c r="AK88" t="s" s="1"/>
      <c r="AL88" t="s" s="1"/>
      <c r="AM88" t="s" s="1">
        <v>458</v>
      </c>
      <c r="AN88" t="s" s="1">
        <v>123</v>
      </c>
      <c r="AO88" t="s" s="1"/>
      <c r="AP88" t="s" s="1"/>
      <c r="AQ88" t="s" s="1"/>
      <c r="AR88" t="s" s="1"/>
      <c r="AS88" t="s" s="2"/>
      <c r="AT88" t="s" s="1"/>
      <c r="AU88" t="s" s="1"/>
      <c r="AV88" t="s" s="1"/>
      <c r="AW88" t="s" s="1">
        <v>506</v>
      </c>
      <c r="AX88" t="n" s="8">
        <v>45825.71273070546</v>
      </c>
      <c r="AY88" t="s" s="1">
        <v>56</v>
      </c>
      <c r="AZ88" t="n" s="7">
        <v>80.0</v>
      </c>
      <c r="BA88" t="s" s="1"/>
      <c r="BB88" t="n" s="6">
        <v>46022.0</v>
      </c>
      <c r="BC88" t="n" s="6">
        <v>45825.0</v>
      </c>
      <c r="BD88" t="n" s="6">
        <v>45825.0</v>
      </c>
      <c r="BE88" t="n" s="8">
        <v>46022.0</v>
      </c>
      <c r="BF88" t="s" s="1">
        <v>537</v>
      </c>
      <c r="BG88" t="s" s="1"/>
      <c r="BH88" t="s" s="1"/>
      <c r="BI88" t="s" s="1">
        <v>15</v>
      </c>
    </row>
    <row r="89" spans="1:61">
      <c r="A89" t="n" s="4">
        <v>84</v>
      </c>
      <c r="B89" s="2">
        <f>HYPERLINK("https://my.zakupivli.pro/remote/dispatcher/state_purchase_view/60162942", "UA-2025-06-17-013170-a")</f>
        <v/>
      </c>
      <c r="C89" t="s" s="2">
        <v>351</v>
      </c>
      <c r="D89" t="s" s="1">
        <v>286</v>
      </c>
      <c r="E89" t="s" s="1">
        <v>556</v>
      </c>
      <c r="F89" t="s" s="1">
        <v>83</v>
      </c>
      <c r="G89" t="s" s="1">
        <v>164</v>
      </c>
      <c r="H89" t="s" s="1">
        <v>278</v>
      </c>
      <c r="I89" t="s" s="1">
        <v>443</v>
      </c>
      <c r="J89" t="s" s="1">
        <v>423</v>
      </c>
      <c r="K89" t="s" s="1">
        <v>21</v>
      </c>
      <c r="L89" t="s" s="1">
        <v>347</v>
      </c>
      <c r="M89" t="s" s="1">
        <v>347</v>
      </c>
      <c r="N89" t="s" s="1">
        <v>16</v>
      </c>
      <c r="O89" t="s" s="1">
        <v>16</v>
      </c>
      <c r="P89" t="s" s="1">
        <v>16</v>
      </c>
      <c r="Q89" t="n" s="6">
        <v>45825.0</v>
      </c>
      <c r="R89" t="s" s="1"/>
      <c r="S89" t="s" s="1"/>
      <c r="T89" t="s" s="1"/>
      <c r="U89" t="s" s="1"/>
      <c r="V89" t="s" s="1">
        <v>494</v>
      </c>
      <c r="W89" t="n" s="4">
        <v>1</v>
      </c>
      <c r="X89" t="n" s="7">
        <v>960.0</v>
      </c>
      <c r="Y89" t="s" s="1">
        <v>351</v>
      </c>
      <c r="Z89" t="n" s="1">
        <v>8.0</v>
      </c>
      <c r="AA89" t="n" s="7">
        <v>120.0</v>
      </c>
      <c r="AB89" t="s" s="1">
        <v>518</v>
      </c>
      <c r="AC89" t="s" s="1">
        <v>525</v>
      </c>
      <c r="AD89" t="s" s="1">
        <v>215</v>
      </c>
      <c r="AE89" t="s" s="1">
        <v>354</v>
      </c>
      <c r="AF89" t="s" s="1">
        <v>253</v>
      </c>
      <c r="AG89" t="s" s="1">
        <v>354</v>
      </c>
      <c r="AH89" t="n" s="7">
        <v>960.0</v>
      </c>
      <c r="AI89" t="n" s="7">
        <v>120.0</v>
      </c>
      <c r="AJ89" t="s" s="1">
        <v>219</v>
      </c>
      <c r="AK89" t="s" s="1"/>
      <c r="AL89" t="s" s="1"/>
      <c r="AM89" t="s" s="1">
        <v>219</v>
      </c>
      <c r="AN89" t="s" s="1">
        <v>123</v>
      </c>
      <c r="AO89" t="s" s="1"/>
      <c r="AP89" t="s" s="1"/>
      <c r="AQ89" t="s" s="1"/>
      <c r="AR89" t="s" s="1"/>
      <c r="AS89" t="s" s="2"/>
      <c r="AT89" t="s" s="1"/>
      <c r="AU89" t="s" s="1"/>
      <c r="AV89" t="s" s="1"/>
      <c r="AW89" t="s" s="1">
        <v>506</v>
      </c>
      <c r="AX89" t="n" s="8">
        <v>45825.70668725602</v>
      </c>
      <c r="AY89" t="s" s="1">
        <v>56</v>
      </c>
      <c r="AZ89" t="n" s="7">
        <v>960.0</v>
      </c>
      <c r="BA89" t="s" s="1"/>
      <c r="BB89" t="n" s="6">
        <v>46022.0</v>
      </c>
      <c r="BC89" t="n" s="6">
        <v>45825.0</v>
      </c>
      <c r="BD89" t="n" s="6">
        <v>45825.0</v>
      </c>
      <c r="BE89" t="n" s="8">
        <v>46022.0</v>
      </c>
      <c r="BF89" t="s" s="1">
        <v>537</v>
      </c>
      <c r="BG89" t="s" s="1"/>
      <c r="BH89" t="s" s="1"/>
      <c r="BI89" t="s" s="1">
        <v>15</v>
      </c>
    </row>
    <row r="90" spans="1:61">
      <c r="A90" t="n" s="4">
        <v>85</v>
      </c>
      <c r="B90" s="2">
        <f>HYPERLINK("https://my.zakupivli.pro/remote/dispatcher/state_purchase_view/60162377", "UA-2025-06-17-012874-a")</f>
        <v/>
      </c>
      <c r="C90" t="s" s="2">
        <v>351</v>
      </c>
      <c r="D90" t="s" s="1">
        <v>481</v>
      </c>
      <c r="E90" t="s" s="1">
        <v>505</v>
      </c>
      <c r="F90" t="s" s="1">
        <v>83</v>
      </c>
      <c r="G90" t="s" s="1">
        <v>59</v>
      </c>
      <c r="H90" t="s" s="1">
        <v>278</v>
      </c>
      <c r="I90" t="s" s="1">
        <v>443</v>
      </c>
      <c r="J90" t="s" s="1">
        <v>423</v>
      </c>
      <c r="K90" t="s" s="1">
        <v>21</v>
      </c>
      <c r="L90" t="s" s="1">
        <v>347</v>
      </c>
      <c r="M90" t="s" s="1">
        <v>347</v>
      </c>
      <c r="N90" t="s" s="1">
        <v>16</v>
      </c>
      <c r="O90" t="s" s="1">
        <v>16</v>
      </c>
      <c r="P90" t="s" s="1">
        <v>16</v>
      </c>
      <c r="Q90" t="n" s="6">
        <v>45825.0</v>
      </c>
      <c r="R90" t="s" s="1"/>
      <c r="S90" t="s" s="1"/>
      <c r="T90" t="s" s="1"/>
      <c r="U90" t="s" s="1"/>
      <c r="V90" t="s" s="1">
        <v>494</v>
      </c>
      <c r="W90" t="n" s="4">
        <v>1</v>
      </c>
      <c r="X90" t="n" s="7">
        <v>50.0</v>
      </c>
      <c r="Y90" t="s" s="1">
        <v>351</v>
      </c>
      <c r="Z90" t="n" s="1">
        <v>1.0</v>
      </c>
      <c r="AA90" t="n" s="7">
        <v>50.0</v>
      </c>
      <c r="AB90" t="s" s="1">
        <v>559</v>
      </c>
      <c r="AC90" t="s" s="1">
        <v>525</v>
      </c>
      <c r="AD90" t="s" s="1">
        <v>215</v>
      </c>
      <c r="AE90" t="s" s="1">
        <v>354</v>
      </c>
      <c r="AF90" t="s" s="1">
        <v>253</v>
      </c>
      <c r="AG90" t="s" s="1">
        <v>354</v>
      </c>
      <c r="AH90" t="n" s="7">
        <v>50.0</v>
      </c>
      <c r="AI90" t="n" s="7">
        <v>50.0</v>
      </c>
      <c r="AJ90" t="s" s="1">
        <v>458</v>
      </c>
      <c r="AK90" t="s" s="1"/>
      <c r="AL90" t="s" s="1"/>
      <c r="AM90" t="s" s="1">
        <v>458</v>
      </c>
      <c r="AN90" t="s" s="1">
        <v>123</v>
      </c>
      <c r="AO90" t="s" s="1"/>
      <c r="AP90" t="s" s="1"/>
      <c r="AQ90" t="s" s="1"/>
      <c r="AR90" t="s" s="1"/>
      <c r="AS90" t="s" s="2"/>
      <c r="AT90" t="s" s="1"/>
      <c r="AU90" t="s" s="1"/>
      <c r="AV90" t="s" s="1"/>
      <c r="AW90" t="s" s="1">
        <v>506</v>
      </c>
      <c r="AX90" t="n" s="8">
        <v>45825.696077351735</v>
      </c>
      <c r="AY90" t="s" s="1">
        <v>56</v>
      </c>
      <c r="AZ90" t="n" s="7">
        <v>50.0</v>
      </c>
      <c r="BA90" t="s" s="1"/>
      <c r="BB90" t="n" s="6">
        <v>46022.0</v>
      </c>
      <c r="BC90" t="n" s="6">
        <v>45825.0</v>
      </c>
      <c r="BD90" t="n" s="6">
        <v>45825.0</v>
      </c>
      <c r="BE90" t="n" s="8">
        <v>46022.0</v>
      </c>
      <c r="BF90" t="s" s="1">
        <v>537</v>
      </c>
      <c r="BG90" t="s" s="1"/>
      <c r="BH90" t="s" s="1"/>
      <c r="BI90" t="s" s="1">
        <v>15</v>
      </c>
    </row>
    <row r="91" spans="1:61">
      <c r="A91" t="n" s="4">
        <v>86</v>
      </c>
      <c r="B91" s="2">
        <f>HYPERLINK("https://my.zakupivli.pro/remote/dispatcher/state_purchase_view/60158732", "UA-2025-06-17-011176-a")</f>
        <v/>
      </c>
      <c r="C91" t="s" s="2">
        <v>351</v>
      </c>
      <c r="D91" t="s" s="1">
        <v>279</v>
      </c>
      <c r="E91" t="s" s="1">
        <v>508</v>
      </c>
      <c r="F91" t="s" s="1">
        <v>83</v>
      </c>
      <c r="G91" t="s" s="1">
        <v>167</v>
      </c>
      <c r="H91" t="s" s="1">
        <v>278</v>
      </c>
      <c r="I91" t="s" s="1">
        <v>443</v>
      </c>
      <c r="J91" t="s" s="1">
        <v>423</v>
      </c>
      <c r="K91" t="s" s="1">
        <v>21</v>
      </c>
      <c r="L91" t="s" s="1">
        <v>347</v>
      </c>
      <c r="M91" t="s" s="1">
        <v>347</v>
      </c>
      <c r="N91" t="s" s="1">
        <v>16</v>
      </c>
      <c r="O91" t="s" s="1">
        <v>16</v>
      </c>
      <c r="P91" t="s" s="1">
        <v>16</v>
      </c>
      <c r="Q91" t="n" s="6">
        <v>45825.0</v>
      </c>
      <c r="R91" t="s" s="1"/>
      <c r="S91" t="s" s="1"/>
      <c r="T91" t="s" s="1"/>
      <c r="U91" t="s" s="1"/>
      <c r="V91" t="s" s="1">
        <v>494</v>
      </c>
      <c r="W91" t="n" s="4">
        <v>1</v>
      </c>
      <c r="X91" t="n" s="7">
        <v>200.0</v>
      </c>
      <c r="Y91" t="s" s="1">
        <v>351</v>
      </c>
      <c r="Z91" t="n" s="1">
        <v>2.0</v>
      </c>
      <c r="AA91" t="n" s="7">
        <v>100.0</v>
      </c>
      <c r="AB91" t="s" s="1">
        <v>518</v>
      </c>
      <c r="AC91" t="s" s="1">
        <v>525</v>
      </c>
      <c r="AD91" t="s" s="1">
        <v>215</v>
      </c>
      <c r="AE91" t="s" s="1">
        <v>354</v>
      </c>
      <c r="AF91" t="s" s="1">
        <v>253</v>
      </c>
      <c r="AG91" t="s" s="1">
        <v>354</v>
      </c>
      <c r="AH91" t="n" s="7">
        <v>200.0</v>
      </c>
      <c r="AI91" t="n" s="7">
        <v>100.0</v>
      </c>
      <c r="AJ91" t="s" s="1">
        <v>458</v>
      </c>
      <c r="AK91" t="s" s="1"/>
      <c r="AL91" t="s" s="1"/>
      <c r="AM91" t="s" s="1">
        <v>458</v>
      </c>
      <c r="AN91" t="s" s="1">
        <v>123</v>
      </c>
      <c r="AO91" t="s" s="1"/>
      <c r="AP91" t="s" s="1"/>
      <c r="AQ91" t="s" s="1"/>
      <c r="AR91" t="s" s="1"/>
      <c r="AS91" t="s" s="2"/>
      <c r="AT91" t="s" s="1"/>
      <c r="AU91" t="s" s="1"/>
      <c r="AV91" t="s" s="1"/>
      <c r="AW91" t="s" s="1">
        <v>506</v>
      </c>
      <c r="AX91" t="n" s="8">
        <v>45825.6728207583</v>
      </c>
      <c r="AY91" t="s" s="1">
        <v>56</v>
      </c>
      <c r="AZ91" t="n" s="7">
        <v>200.0</v>
      </c>
      <c r="BA91" t="s" s="1"/>
      <c r="BB91" t="n" s="6">
        <v>46022.0</v>
      </c>
      <c r="BC91" t="n" s="6">
        <v>45825.0</v>
      </c>
      <c r="BD91" t="n" s="6">
        <v>45825.0</v>
      </c>
      <c r="BE91" t="n" s="8">
        <v>46022.0</v>
      </c>
      <c r="BF91" t="s" s="1">
        <v>537</v>
      </c>
      <c r="BG91" t="s" s="1"/>
      <c r="BH91" t="s" s="1"/>
      <c r="BI91" t="s" s="1">
        <v>15</v>
      </c>
    </row>
    <row r="92" spans="1:61">
      <c r="A92" t="n" s="4">
        <v>87</v>
      </c>
      <c r="B92" s="2">
        <f>HYPERLINK("https://my.zakupivli.pro/remote/dispatcher/state_purchase_view/60157765", "UA-2025-06-17-010692-a")</f>
        <v/>
      </c>
      <c r="C92" t="s" s="2">
        <v>351</v>
      </c>
      <c r="D92" t="s" s="1">
        <v>226</v>
      </c>
      <c r="E92" t="s" s="1">
        <v>503</v>
      </c>
      <c r="F92" t="s" s="1">
        <v>83</v>
      </c>
      <c r="G92" t="s" s="1">
        <v>37</v>
      </c>
      <c r="H92" t="s" s="1">
        <v>278</v>
      </c>
      <c r="I92" t="s" s="1">
        <v>443</v>
      </c>
      <c r="J92" t="s" s="1">
        <v>423</v>
      </c>
      <c r="K92" t="s" s="1">
        <v>21</v>
      </c>
      <c r="L92" t="s" s="1">
        <v>347</v>
      </c>
      <c r="M92" t="s" s="1">
        <v>347</v>
      </c>
      <c r="N92" t="s" s="1">
        <v>16</v>
      </c>
      <c r="O92" t="s" s="1">
        <v>16</v>
      </c>
      <c r="P92" t="s" s="1">
        <v>16</v>
      </c>
      <c r="Q92" t="n" s="6">
        <v>45825.0</v>
      </c>
      <c r="R92" t="s" s="1"/>
      <c r="S92" t="s" s="1"/>
      <c r="T92" t="s" s="1"/>
      <c r="U92" t="s" s="1"/>
      <c r="V92" t="s" s="1">
        <v>494</v>
      </c>
      <c r="W92" t="n" s="4">
        <v>1</v>
      </c>
      <c r="X92" t="n" s="7">
        <v>550.0</v>
      </c>
      <c r="Y92" t="s" s="1">
        <v>351</v>
      </c>
      <c r="Z92" t="n" s="1">
        <v>3.0</v>
      </c>
      <c r="AA92" t="n" s="7">
        <v>183.33</v>
      </c>
      <c r="AB92" t="s" s="1">
        <v>518</v>
      </c>
      <c r="AC92" t="s" s="1">
        <v>525</v>
      </c>
      <c r="AD92" t="s" s="1">
        <v>215</v>
      </c>
      <c r="AE92" t="s" s="1">
        <v>354</v>
      </c>
      <c r="AF92" t="s" s="1">
        <v>253</v>
      </c>
      <c r="AG92" t="s" s="1">
        <v>354</v>
      </c>
      <c r="AH92" t="n" s="7">
        <v>550.0</v>
      </c>
      <c r="AI92" t="n" s="7">
        <v>183.33333333333334</v>
      </c>
      <c r="AJ92" t="s" s="1">
        <v>458</v>
      </c>
      <c r="AK92" t="s" s="1"/>
      <c r="AL92" t="s" s="1"/>
      <c r="AM92" t="s" s="1">
        <v>458</v>
      </c>
      <c r="AN92" t="s" s="1">
        <v>123</v>
      </c>
      <c r="AO92" t="s" s="1"/>
      <c r="AP92" t="s" s="1"/>
      <c r="AQ92" t="s" s="1"/>
      <c r="AR92" t="s" s="1"/>
      <c r="AS92" t="s" s="2"/>
      <c r="AT92" t="s" s="1"/>
      <c r="AU92" t="s" s="1"/>
      <c r="AV92" t="s" s="1"/>
      <c r="AW92" t="s" s="1">
        <v>506</v>
      </c>
      <c r="AX92" t="n" s="8">
        <v>45825.64536837369</v>
      </c>
      <c r="AY92" t="s" s="1">
        <v>56</v>
      </c>
      <c r="AZ92" t="n" s="7">
        <v>550.0</v>
      </c>
      <c r="BA92" t="s" s="1"/>
      <c r="BB92" t="n" s="6">
        <v>46022.0</v>
      </c>
      <c r="BC92" t="n" s="6">
        <v>45825.0</v>
      </c>
      <c r="BD92" t="n" s="6">
        <v>45825.0</v>
      </c>
      <c r="BE92" t="n" s="8">
        <v>46022.0</v>
      </c>
      <c r="BF92" t="s" s="1">
        <v>537</v>
      </c>
      <c r="BG92" t="s" s="1"/>
      <c r="BH92" t="s" s="1"/>
      <c r="BI92" t="s" s="1">
        <v>15</v>
      </c>
    </row>
    <row r="93" spans="1:61">
      <c r="A93" t="n" s="4">
        <v>88</v>
      </c>
      <c r="B93" s="2">
        <f>HYPERLINK("https://my.zakupivli.pro/remote/dispatcher/state_purchase_view/60154871", "UA-2025-06-17-009423-a")</f>
        <v/>
      </c>
      <c r="C93" t="s" s="2">
        <v>351</v>
      </c>
      <c r="D93" t="s" s="1">
        <v>373</v>
      </c>
      <c r="E93" t="s" s="1">
        <v>275</v>
      </c>
      <c r="F93" t="s" s="1">
        <v>83</v>
      </c>
      <c r="G93" t="s" s="1">
        <v>89</v>
      </c>
      <c r="H93" t="s" s="1">
        <v>278</v>
      </c>
      <c r="I93" t="s" s="1">
        <v>443</v>
      </c>
      <c r="J93" t="s" s="1">
        <v>423</v>
      </c>
      <c r="K93" t="s" s="1">
        <v>21</v>
      </c>
      <c r="L93" t="s" s="1">
        <v>356</v>
      </c>
      <c r="M93" t="s" s="1">
        <v>356</v>
      </c>
      <c r="N93" t="s" s="1">
        <v>16</v>
      </c>
      <c r="O93" t="s" s="1">
        <v>16</v>
      </c>
      <c r="P93" t="s" s="1">
        <v>16</v>
      </c>
      <c r="Q93" t="n" s="6">
        <v>45825.0</v>
      </c>
      <c r="R93" t="s" s="1"/>
      <c r="S93" t="s" s="1"/>
      <c r="T93" t="s" s="1"/>
      <c r="U93" t="s" s="1"/>
      <c r="V93" t="s" s="1">
        <v>494</v>
      </c>
      <c r="W93" t="n" s="4">
        <v>1</v>
      </c>
      <c r="X93" t="n" s="7">
        <v>864.0</v>
      </c>
      <c r="Y93" t="s" s="1">
        <v>351</v>
      </c>
      <c r="Z93" t="n" s="1">
        <v>1.0</v>
      </c>
      <c r="AA93" t="n" s="7">
        <v>864.0</v>
      </c>
      <c r="AB93" t="s" s="1">
        <v>514</v>
      </c>
      <c r="AC93" t="s" s="1">
        <v>525</v>
      </c>
      <c r="AD93" t="s" s="1">
        <v>215</v>
      </c>
      <c r="AE93" t="s" s="1">
        <v>354</v>
      </c>
      <c r="AF93" t="s" s="1">
        <v>253</v>
      </c>
      <c r="AG93" t="s" s="1">
        <v>354</v>
      </c>
      <c r="AH93" t="n" s="7">
        <v>864.0</v>
      </c>
      <c r="AI93" t="n" s="7">
        <v>864.0</v>
      </c>
      <c r="AJ93" t="s" s="1">
        <v>225</v>
      </c>
      <c r="AK93" t="s" s="1"/>
      <c r="AL93" t="s" s="1"/>
      <c r="AM93" t="s" s="1">
        <v>225</v>
      </c>
      <c r="AN93" t="s" s="1">
        <v>87</v>
      </c>
      <c r="AO93" t="s" s="1"/>
      <c r="AP93" t="s" s="1">
        <v>4</v>
      </c>
      <c r="AQ93" t="s" s="1"/>
      <c r="AR93" t="s" s="1"/>
      <c r="AS93" t="s" s="2"/>
      <c r="AT93" t="s" s="1"/>
      <c r="AU93" t="s" s="1"/>
      <c r="AV93" t="s" s="1"/>
      <c r="AW93" t="s" s="1">
        <v>506</v>
      </c>
      <c r="AX93" t="n" s="8">
        <v>45825.62043817123</v>
      </c>
      <c r="AY93" t="s" s="1">
        <v>17</v>
      </c>
      <c r="AZ93" t="n" s="7">
        <v>864.0</v>
      </c>
      <c r="BA93" t="s" s="1"/>
      <c r="BB93" t="n" s="6">
        <v>46022.0</v>
      </c>
      <c r="BC93" t="n" s="6">
        <v>45825.0</v>
      </c>
      <c r="BD93" t="n" s="6">
        <v>45825.0</v>
      </c>
      <c r="BE93" t="n" s="8">
        <v>46022.0</v>
      </c>
      <c r="BF93" t="s" s="1">
        <v>537</v>
      </c>
      <c r="BG93" t="s" s="1"/>
      <c r="BH93" t="s" s="1"/>
      <c r="BI93" t="s" s="1">
        <v>15</v>
      </c>
    </row>
    <row r="94" spans="1:61">
      <c r="A94" t="n" s="4">
        <v>89</v>
      </c>
      <c r="B94" s="2">
        <f>HYPERLINK("https://my.zakupivli.pro/remote/dispatcher/state_purchase_view/60147204", "UA-2025-06-17-006040-a")</f>
        <v/>
      </c>
      <c r="C94" t="s" s="2">
        <v>351</v>
      </c>
      <c r="D94" t="s" s="1">
        <v>388</v>
      </c>
      <c r="E94" t="s" s="1">
        <v>388</v>
      </c>
      <c r="F94" t="s" s="1">
        <v>83</v>
      </c>
      <c r="G94" t="s" s="1">
        <v>176</v>
      </c>
      <c r="H94" t="s" s="1">
        <v>278</v>
      </c>
      <c r="I94" t="s" s="1">
        <v>443</v>
      </c>
      <c r="J94" t="s" s="1">
        <v>423</v>
      </c>
      <c r="K94" t="s" s="1">
        <v>21</v>
      </c>
      <c r="L94" t="s" s="1">
        <v>356</v>
      </c>
      <c r="M94" t="s" s="1">
        <v>356</v>
      </c>
      <c r="N94" t="s" s="1">
        <v>16</v>
      </c>
      <c r="O94" t="s" s="1">
        <v>16</v>
      </c>
      <c r="P94" t="s" s="1">
        <v>16</v>
      </c>
      <c r="Q94" t="n" s="6">
        <v>45825.0</v>
      </c>
      <c r="R94" t="s" s="1"/>
      <c r="S94" t="s" s="1"/>
      <c r="T94" t="s" s="1"/>
      <c r="U94" t="s" s="1"/>
      <c r="V94" t="s" s="1">
        <v>494</v>
      </c>
      <c r="W94" t="n" s="4">
        <v>1</v>
      </c>
      <c r="X94" t="n" s="7">
        <v>7595.66</v>
      </c>
      <c r="Y94" t="s" s="1">
        <v>351</v>
      </c>
      <c r="Z94" t="n" s="1">
        <v>1.0</v>
      </c>
      <c r="AA94" t="n" s="7">
        <v>7595.66</v>
      </c>
      <c r="AB94" t="s" s="1">
        <v>533</v>
      </c>
      <c r="AC94" t="s" s="1">
        <v>525</v>
      </c>
      <c r="AD94" t="s" s="1">
        <v>215</v>
      </c>
      <c r="AE94" t="s" s="1">
        <v>443</v>
      </c>
      <c r="AF94" t="s" s="1">
        <v>253</v>
      </c>
      <c r="AG94" t="s" s="1">
        <v>354</v>
      </c>
      <c r="AH94" t="n" s="7">
        <v>7595.66</v>
      </c>
      <c r="AI94" t="n" s="7">
        <v>7595.66</v>
      </c>
      <c r="AJ94" t="s" s="1">
        <v>424</v>
      </c>
      <c r="AK94" t="s" s="1"/>
      <c r="AL94" t="s" s="1"/>
      <c r="AM94" t="s" s="1">
        <v>424</v>
      </c>
      <c r="AN94" t="s" s="1">
        <v>20</v>
      </c>
      <c r="AO94" t="s" s="1"/>
      <c r="AP94" t="s" s="1"/>
      <c r="AQ94" t="s" s="1"/>
      <c r="AR94" t="s" s="1"/>
      <c r="AS94" t="s" s="2"/>
      <c r="AT94" t="s" s="1"/>
      <c r="AU94" t="s" s="1"/>
      <c r="AV94" t="s" s="1"/>
      <c r="AW94" t="s" s="1">
        <v>506</v>
      </c>
      <c r="AX94" t="n" s="8">
        <v>45825.51590449103</v>
      </c>
      <c r="AY94" t="s" s="1">
        <v>187</v>
      </c>
      <c r="AZ94" t="n" s="7">
        <v>7595.66</v>
      </c>
      <c r="BA94" t="s" s="1"/>
      <c r="BB94" t="n" s="6">
        <v>46022.0</v>
      </c>
      <c r="BC94" t="n" s="6">
        <v>45825.0</v>
      </c>
      <c r="BD94" t="n" s="6">
        <v>45825.0</v>
      </c>
      <c r="BE94" t="n" s="8">
        <v>46022.0</v>
      </c>
      <c r="BF94" t="s" s="1">
        <v>537</v>
      </c>
      <c r="BG94" t="s" s="1"/>
      <c r="BH94" t="s" s="1"/>
      <c r="BI94" t="s" s="1">
        <v>15</v>
      </c>
    </row>
    <row r="95" spans="1:61">
      <c r="A95" t="n" s="4">
        <v>90</v>
      </c>
      <c r="B95" s="2">
        <f>HYPERLINK("https://my.zakupivli.pro/remote/dispatcher/state_purchase_view/60146514", "UA-2025-06-17-005747-a")</f>
        <v/>
      </c>
      <c r="C95" t="s" s="2">
        <v>351</v>
      </c>
      <c r="D95" t="s" s="1">
        <v>382</v>
      </c>
      <c r="E95" t="s" s="1">
        <v>382</v>
      </c>
      <c r="F95" t="s" s="1">
        <v>83</v>
      </c>
      <c r="G95" t="s" s="1">
        <v>198</v>
      </c>
      <c r="H95" t="s" s="1">
        <v>278</v>
      </c>
      <c r="I95" t="s" s="1">
        <v>443</v>
      </c>
      <c r="J95" t="s" s="1">
        <v>423</v>
      </c>
      <c r="K95" t="s" s="1">
        <v>21</v>
      </c>
      <c r="L95" t="s" s="1">
        <v>356</v>
      </c>
      <c r="M95" t="s" s="1">
        <v>356</v>
      </c>
      <c r="N95" t="s" s="1">
        <v>16</v>
      </c>
      <c r="O95" t="s" s="1">
        <v>16</v>
      </c>
      <c r="P95" t="s" s="1">
        <v>16</v>
      </c>
      <c r="Q95" t="n" s="6">
        <v>45825.0</v>
      </c>
      <c r="R95" t="s" s="1"/>
      <c r="S95" t="s" s="1"/>
      <c r="T95" t="s" s="1"/>
      <c r="U95" t="s" s="1"/>
      <c r="V95" t="s" s="1">
        <v>494</v>
      </c>
      <c r="W95" t="n" s="4">
        <v>1</v>
      </c>
      <c r="X95" t="n" s="7">
        <v>5805.0</v>
      </c>
      <c r="Y95" t="s" s="1">
        <v>351</v>
      </c>
      <c r="Z95" t="n" s="1">
        <v>1.0</v>
      </c>
      <c r="AA95" t="n" s="7">
        <v>5805.0</v>
      </c>
      <c r="AB95" t="s" s="1">
        <v>533</v>
      </c>
      <c r="AC95" t="s" s="1">
        <v>525</v>
      </c>
      <c r="AD95" t="s" s="1">
        <v>215</v>
      </c>
      <c r="AE95" t="s" s="1">
        <v>443</v>
      </c>
      <c r="AF95" t="s" s="1">
        <v>253</v>
      </c>
      <c r="AG95" t="s" s="1">
        <v>354</v>
      </c>
      <c r="AH95" t="n" s="7">
        <v>5805.0</v>
      </c>
      <c r="AI95" t="n" s="7">
        <v>5805.0</v>
      </c>
      <c r="AJ95" t="s" s="1">
        <v>424</v>
      </c>
      <c r="AK95" t="s" s="1"/>
      <c r="AL95" t="s" s="1"/>
      <c r="AM95" t="s" s="1">
        <v>424</v>
      </c>
      <c r="AN95" t="s" s="1">
        <v>20</v>
      </c>
      <c r="AO95" t="s" s="1"/>
      <c r="AP95" t="s" s="1"/>
      <c r="AQ95" t="s" s="1"/>
      <c r="AR95" t="s" s="1"/>
      <c r="AS95" t="s" s="2"/>
      <c r="AT95" t="s" s="1"/>
      <c r="AU95" t="s" s="1"/>
      <c r="AV95" t="s" s="1"/>
      <c r="AW95" t="s" s="1">
        <v>506</v>
      </c>
      <c r="AX95" t="n" s="8">
        <v>45825.50759824798</v>
      </c>
      <c r="AY95" t="s" s="1">
        <v>186</v>
      </c>
      <c r="AZ95" t="n" s="7">
        <v>5805.0</v>
      </c>
      <c r="BA95" t="s" s="1"/>
      <c r="BB95" t="n" s="6">
        <v>46022.0</v>
      </c>
      <c r="BC95" t="n" s="6">
        <v>45825.0</v>
      </c>
      <c r="BD95" t="n" s="6">
        <v>45825.0</v>
      </c>
      <c r="BE95" t="n" s="8">
        <v>46022.0</v>
      </c>
      <c r="BF95" t="s" s="1">
        <v>537</v>
      </c>
      <c r="BG95" t="s" s="1"/>
      <c r="BH95" t="s" s="1"/>
      <c r="BI95" t="s" s="1">
        <v>15</v>
      </c>
    </row>
    <row r="96" spans="1:61">
      <c r="A96" t="n" s="4">
        <v>91</v>
      </c>
      <c r="B96" s="2">
        <f>HYPERLINK("https://my.zakupivli.pro/remote/dispatcher/state_purchase_view/60146141", "UA-2025-06-17-005523-a")</f>
        <v/>
      </c>
      <c r="C96" t="s" s="2">
        <v>351</v>
      </c>
      <c r="D96" t="s" s="1">
        <v>381</v>
      </c>
      <c r="E96" t="s" s="1">
        <v>381</v>
      </c>
      <c r="F96" t="s" s="1">
        <v>83</v>
      </c>
      <c r="G96" t="s" s="1">
        <v>201</v>
      </c>
      <c r="H96" t="s" s="1">
        <v>278</v>
      </c>
      <c r="I96" t="s" s="1">
        <v>443</v>
      </c>
      <c r="J96" t="s" s="1">
        <v>423</v>
      </c>
      <c r="K96" t="s" s="1">
        <v>21</v>
      </c>
      <c r="L96" t="s" s="1">
        <v>356</v>
      </c>
      <c r="M96" t="s" s="1">
        <v>356</v>
      </c>
      <c r="N96" t="s" s="1">
        <v>16</v>
      </c>
      <c r="O96" t="s" s="1">
        <v>16</v>
      </c>
      <c r="P96" t="s" s="1">
        <v>16</v>
      </c>
      <c r="Q96" t="n" s="6">
        <v>45825.0</v>
      </c>
      <c r="R96" t="s" s="1"/>
      <c r="S96" t="s" s="1"/>
      <c r="T96" t="s" s="1"/>
      <c r="U96" t="s" s="1"/>
      <c r="V96" t="s" s="1">
        <v>494</v>
      </c>
      <c r="W96" t="n" s="4">
        <v>1</v>
      </c>
      <c r="X96" t="n" s="7">
        <v>9617.48</v>
      </c>
      <c r="Y96" t="s" s="1">
        <v>351</v>
      </c>
      <c r="Z96" t="n" s="1">
        <v>1.0</v>
      </c>
      <c r="AA96" t="n" s="7">
        <v>9617.48</v>
      </c>
      <c r="AB96" t="s" s="1">
        <v>533</v>
      </c>
      <c r="AC96" t="s" s="1">
        <v>525</v>
      </c>
      <c r="AD96" t="s" s="1">
        <v>215</v>
      </c>
      <c r="AE96" t="s" s="1">
        <v>443</v>
      </c>
      <c r="AF96" t="s" s="1">
        <v>253</v>
      </c>
      <c r="AG96" t="s" s="1">
        <v>354</v>
      </c>
      <c r="AH96" t="n" s="7">
        <v>9617.48</v>
      </c>
      <c r="AI96" t="n" s="7">
        <v>9617.48</v>
      </c>
      <c r="AJ96" t="s" s="1">
        <v>424</v>
      </c>
      <c r="AK96" t="s" s="1"/>
      <c r="AL96" t="s" s="1"/>
      <c r="AM96" t="s" s="1">
        <v>424</v>
      </c>
      <c r="AN96" t="s" s="1">
        <v>20</v>
      </c>
      <c r="AO96" t="s" s="1"/>
      <c r="AP96" t="s" s="1"/>
      <c r="AQ96" t="s" s="1"/>
      <c r="AR96" t="s" s="1"/>
      <c r="AS96" t="s" s="2"/>
      <c r="AT96" t="s" s="1"/>
      <c r="AU96" t="s" s="1"/>
      <c r="AV96" t="s" s="1"/>
      <c r="AW96" t="s" s="1">
        <v>506</v>
      </c>
      <c r="AX96" t="n" s="8">
        <v>45825.50184869055</v>
      </c>
      <c r="AY96" t="s" s="1">
        <v>185</v>
      </c>
      <c r="AZ96" t="n" s="7">
        <v>9617.48</v>
      </c>
      <c r="BA96" t="s" s="1"/>
      <c r="BB96" t="n" s="6">
        <v>46022.0</v>
      </c>
      <c r="BC96" t="n" s="6">
        <v>45825.0</v>
      </c>
      <c r="BD96" t="n" s="6">
        <v>45825.0</v>
      </c>
      <c r="BE96" t="n" s="8">
        <v>46022.0</v>
      </c>
      <c r="BF96" t="s" s="1">
        <v>537</v>
      </c>
      <c r="BG96" t="s" s="1"/>
      <c r="BH96" t="s" s="1"/>
      <c r="BI96" t="s" s="1">
        <v>15</v>
      </c>
    </row>
    <row r="97" spans="1:61">
      <c r="A97" t="n" s="4">
        <v>92</v>
      </c>
      <c r="B97" s="2">
        <f>HYPERLINK("https://my.zakupivli.pro/remote/dispatcher/state_purchase_view/60142559", "UA-2025-06-17-003957-a")</f>
        <v/>
      </c>
      <c r="C97" t="s" s="2">
        <v>351</v>
      </c>
      <c r="D97" t="s" s="1">
        <v>281</v>
      </c>
      <c r="E97" t="s" s="1">
        <v>538</v>
      </c>
      <c r="F97" t="s" s="1">
        <v>83</v>
      </c>
      <c r="G97" t="s" s="1">
        <v>129</v>
      </c>
      <c r="H97" t="s" s="1">
        <v>278</v>
      </c>
      <c r="I97" t="s" s="1">
        <v>443</v>
      </c>
      <c r="J97" t="s" s="1">
        <v>423</v>
      </c>
      <c r="K97" t="s" s="1">
        <v>21</v>
      </c>
      <c r="L97" t="s" s="1">
        <v>347</v>
      </c>
      <c r="M97" t="s" s="1">
        <v>347</v>
      </c>
      <c r="N97" t="s" s="1">
        <v>16</v>
      </c>
      <c r="O97" t="s" s="1">
        <v>16</v>
      </c>
      <c r="P97" t="s" s="1">
        <v>16</v>
      </c>
      <c r="Q97" t="n" s="6">
        <v>45825.0</v>
      </c>
      <c r="R97" t="s" s="1"/>
      <c r="S97" t="s" s="1"/>
      <c r="T97" t="s" s="1"/>
      <c r="U97" t="s" s="1"/>
      <c r="V97" t="s" s="1">
        <v>494</v>
      </c>
      <c r="W97" t="n" s="4">
        <v>1</v>
      </c>
      <c r="X97" t="n" s="7">
        <v>5875.0</v>
      </c>
      <c r="Y97" t="s" s="1">
        <v>351</v>
      </c>
      <c r="Z97" t="s" s="1">
        <v>518</v>
      </c>
      <c r="AA97" t="s" s="1">
        <v>518</v>
      </c>
      <c r="AB97" t="s" s="1">
        <v>518</v>
      </c>
      <c r="AC97" t="s" s="1">
        <v>525</v>
      </c>
      <c r="AD97" t="s" s="1">
        <v>215</v>
      </c>
      <c r="AE97" t="s" s="1">
        <v>354</v>
      </c>
      <c r="AF97" t="s" s="1">
        <v>253</v>
      </c>
      <c r="AG97" t="s" s="1">
        <v>354</v>
      </c>
      <c r="AH97" t="n" s="7">
        <v>5875.0</v>
      </c>
      <c r="AI97" t="s" s="1">
        <v>518</v>
      </c>
      <c r="AJ97" t="s" s="1">
        <v>474</v>
      </c>
      <c r="AK97" t="s" s="1"/>
      <c r="AL97" t="s" s="1"/>
      <c r="AM97" t="s" s="1">
        <v>474</v>
      </c>
      <c r="AN97" t="s" s="1">
        <v>98</v>
      </c>
      <c r="AO97" t="s" s="1"/>
      <c r="AP97" t="s" s="1"/>
      <c r="AQ97" t="s" s="1"/>
      <c r="AR97" t="s" s="1"/>
      <c r="AS97" t="s" s="2"/>
      <c r="AT97" t="s" s="1"/>
      <c r="AU97" t="s" s="1"/>
      <c r="AV97" t="s" s="1"/>
      <c r="AW97" t="s" s="1">
        <v>506</v>
      </c>
      <c r="AX97" t="n" s="8">
        <v>45825.47294669241</v>
      </c>
      <c r="AY97" t="s" s="1">
        <v>55</v>
      </c>
      <c r="AZ97" t="n" s="7">
        <v>5875.0</v>
      </c>
      <c r="BA97" t="s" s="1"/>
      <c r="BB97" t="n" s="6">
        <v>46022.0</v>
      </c>
      <c r="BC97" t="n" s="6">
        <v>45825.0</v>
      </c>
      <c r="BD97" t="n" s="6">
        <v>45825.0</v>
      </c>
      <c r="BE97" t="n" s="8">
        <v>46022.0</v>
      </c>
      <c r="BF97" t="s" s="1">
        <v>537</v>
      </c>
      <c r="BG97" t="s" s="1"/>
      <c r="BH97" t="s" s="1"/>
      <c r="BI97" t="s" s="1">
        <v>15</v>
      </c>
    </row>
    <row r="98" spans="1:61">
      <c r="A98" t="n" s="4">
        <v>93</v>
      </c>
      <c r="B98" s="2">
        <f>HYPERLINK("https://my.zakupivli.pro/remote/dispatcher/state_purchase_view/60140764", "UA-2025-06-17-003117-a")</f>
        <v/>
      </c>
      <c r="C98" t="s" s="2">
        <v>351</v>
      </c>
      <c r="D98" t="s" s="1">
        <v>339</v>
      </c>
      <c r="E98" t="s" s="1">
        <v>513</v>
      </c>
      <c r="F98" t="s" s="1">
        <v>83</v>
      </c>
      <c r="G98" t="s" s="1">
        <v>128</v>
      </c>
      <c r="H98" t="s" s="1">
        <v>278</v>
      </c>
      <c r="I98" t="s" s="1">
        <v>443</v>
      </c>
      <c r="J98" t="s" s="1">
        <v>423</v>
      </c>
      <c r="K98" t="s" s="1">
        <v>21</v>
      </c>
      <c r="L98" t="s" s="1">
        <v>347</v>
      </c>
      <c r="M98" t="s" s="1">
        <v>347</v>
      </c>
      <c r="N98" t="s" s="1">
        <v>16</v>
      </c>
      <c r="O98" t="s" s="1">
        <v>16</v>
      </c>
      <c r="P98" t="s" s="1">
        <v>16</v>
      </c>
      <c r="Q98" t="n" s="6">
        <v>45825.0</v>
      </c>
      <c r="R98" t="s" s="1"/>
      <c r="S98" t="s" s="1"/>
      <c r="T98" t="s" s="1"/>
      <c r="U98" t="s" s="1"/>
      <c r="V98" t="s" s="1">
        <v>494</v>
      </c>
      <c r="W98" t="n" s="4">
        <v>1</v>
      </c>
      <c r="X98" t="n" s="7">
        <v>9675.0</v>
      </c>
      <c r="Y98" t="s" s="1">
        <v>351</v>
      </c>
      <c r="Z98" t="n" s="1">
        <v>13.0</v>
      </c>
      <c r="AA98" t="n" s="7">
        <v>744.23</v>
      </c>
      <c r="AB98" t="s" s="1">
        <v>518</v>
      </c>
      <c r="AC98" t="s" s="1">
        <v>525</v>
      </c>
      <c r="AD98" t="s" s="1">
        <v>215</v>
      </c>
      <c r="AE98" t="s" s="1">
        <v>354</v>
      </c>
      <c r="AF98" t="s" s="1">
        <v>253</v>
      </c>
      <c r="AG98" t="s" s="1">
        <v>354</v>
      </c>
      <c r="AH98" t="n" s="7">
        <v>9675.0</v>
      </c>
      <c r="AI98" t="n" s="7">
        <v>744.2307692307693</v>
      </c>
      <c r="AJ98" t="s" s="1">
        <v>474</v>
      </c>
      <c r="AK98" t="s" s="1"/>
      <c r="AL98" t="s" s="1"/>
      <c r="AM98" t="s" s="1">
        <v>474</v>
      </c>
      <c r="AN98" t="s" s="1">
        <v>98</v>
      </c>
      <c r="AO98" t="s" s="1"/>
      <c r="AP98" t="s" s="1"/>
      <c r="AQ98" t="s" s="1"/>
      <c r="AR98" t="s" s="1"/>
      <c r="AS98" t="s" s="2"/>
      <c r="AT98" t="s" s="1"/>
      <c r="AU98" t="s" s="1"/>
      <c r="AV98" t="s" s="1"/>
      <c r="AW98" t="s" s="1">
        <v>506</v>
      </c>
      <c r="AX98" t="n" s="8">
        <v>45825.455900162546</v>
      </c>
      <c r="AY98" t="s" s="1">
        <v>55</v>
      </c>
      <c r="AZ98" t="n" s="7">
        <v>9675.0</v>
      </c>
      <c r="BA98" t="s" s="1"/>
      <c r="BB98" t="n" s="6">
        <v>46022.0</v>
      </c>
      <c r="BC98" t="n" s="6">
        <v>45825.0</v>
      </c>
      <c r="BD98" t="n" s="6">
        <v>45825.0</v>
      </c>
      <c r="BE98" t="n" s="8">
        <v>46022.0</v>
      </c>
      <c r="BF98" t="s" s="1">
        <v>537</v>
      </c>
      <c r="BG98" t="s" s="1"/>
      <c r="BH98" t="s" s="1"/>
      <c r="BI98" t="s" s="1">
        <v>15</v>
      </c>
    </row>
    <row r="99" spans="1:61">
      <c r="A99" t="n" s="4">
        <v>94</v>
      </c>
      <c r="B99" s="2">
        <f>HYPERLINK("https://my.zakupivli.pro/remote/dispatcher/state_purchase_view/60134866", "UA-2025-06-17-000609-a")</f>
        <v/>
      </c>
      <c r="C99" t="s" s="2">
        <v>351</v>
      </c>
      <c r="D99" t="s" s="1">
        <v>391</v>
      </c>
      <c r="E99" t="s" s="1">
        <v>391</v>
      </c>
      <c r="F99" t="s" s="1">
        <v>83</v>
      </c>
      <c r="G99" t="s" s="1">
        <v>211</v>
      </c>
      <c r="H99" t="s" s="1">
        <v>278</v>
      </c>
      <c r="I99" t="s" s="1">
        <v>443</v>
      </c>
      <c r="J99" t="s" s="1">
        <v>423</v>
      </c>
      <c r="K99" t="s" s="1">
        <v>21</v>
      </c>
      <c r="L99" t="s" s="1">
        <v>356</v>
      </c>
      <c r="M99" t="s" s="1">
        <v>356</v>
      </c>
      <c r="N99" t="s" s="1">
        <v>16</v>
      </c>
      <c r="O99" t="s" s="1">
        <v>16</v>
      </c>
      <c r="P99" t="s" s="1">
        <v>16</v>
      </c>
      <c r="Q99" t="n" s="6">
        <v>45825.0</v>
      </c>
      <c r="R99" t="s" s="1"/>
      <c r="S99" t="s" s="1"/>
      <c r="T99" t="s" s="1"/>
      <c r="U99" t="s" s="1"/>
      <c r="V99" t="s" s="1">
        <v>494</v>
      </c>
      <c r="W99" t="n" s="4">
        <v>1</v>
      </c>
      <c r="X99" t="n" s="7">
        <v>10310.0</v>
      </c>
      <c r="Y99" t="s" s="1">
        <v>351</v>
      </c>
      <c r="Z99" t="n" s="1">
        <v>1.0</v>
      </c>
      <c r="AA99" t="n" s="7">
        <v>10310.0</v>
      </c>
      <c r="AB99" t="s" s="1">
        <v>533</v>
      </c>
      <c r="AC99" t="s" s="1">
        <v>525</v>
      </c>
      <c r="AD99" t="s" s="1">
        <v>215</v>
      </c>
      <c r="AE99" t="s" s="1">
        <v>354</v>
      </c>
      <c r="AF99" t="s" s="1">
        <v>253</v>
      </c>
      <c r="AG99" t="s" s="1">
        <v>354</v>
      </c>
      <c r="AH99" t="n" s="7">
        <v>10310.0</v>
      </c>
      <c r="AI99" t="n" s="7">
        <v>10310.0</v>
      </c>
      <c r="AJ99" t="s" s="1">
        <v>464</v>
      </c>
      <c r="AK99" t="s" s="1"/>
      <c r="AL99" t="s" s="1"/>
      <c r="AM99" t="s" s="1">
        <v>464</v>
      </c>
      <c r="AN99" t="s" s="1">
        <v>92</v>
      </c>
      <c r="AO99" t="s" s="1"/>
      <c r="AP99" t="s" s="1"/>
      <c r="AQ99" t="s" s="1"/>
      <c r="AR99" t="s" s="1"/>
      <c r="AS99" t="s" s="2"/>
      <c r="AT99" t="s" s="1"/>
      <c r="AU99" t="s" s="1"/>
      <c r="AV99" t="s" s="1"/>
      <c r="AW99" t="s" s="1">
        <v>506</v>
      </c>
      <c r="AX99" t="n" s="8">
        <v>45825.38019717749</v>
      </c>
      <c r="AY99" t="s" s="1">
        <v>54</v>
      </c>
      <c r="AZ99" t="n" s="7">
        <v>10310.0</v>
      </c>
      <c r="BA99" t="s" s="1"/>
      <c r="BB99" t="n" s="6">
        <v>46022.0</v>
      </c>
      <c r="BC99" t="n" s="6">
        <v>45825.0</v>
      </c>
      <c r="BD99" t="n" s="6">
        <v>45825.0</v>
      </c>
      <c r="BE99" t="n" s="8">
        <v>46022.0</v>
      </c>
      <c r="BF99" t="s" s="1">
        <v>537</v>
      </c>
      <c r="BG99" t="s" s="1"/>
      <c r="BH99" t="s" s="1"/>
      <c r="BI99" t="s" s="1">
        <v>15</v>
      </c>
    </row>
    <row r="100" spans="1:61">
      <c r="A100" t="n" s="4">
        <v>95</v>
      </c>
      <c r="B100" s="2">
        <f>HYPERLINK("https://my.zakupivli.pro/remote/dispatcher/state_purchase_view/60124454", "UA-2025-06-16-009395-a")</f>
        <v/>
      </c>
      <c r="C100" t="s" s="2">
        <v>351</v>
      </c>
      <c r="D100" t="s" s="1">
        <v>231</v>
      </c>
      <c r="E100" t="s" s="1">
        <v>231</v>
      </c>
      <c r="F100" t="s" s="1">
        <v>83</v>
      </c>
      <c r="G100" t="s" s="1">
        <v>96</v>
      </c>
      <c r="H100" t="s" s="1">
        <v>278</v>
      </c>
      <c r="I100" t="s" s="1">
        <v>443</v>
      </c>
      <c r="J100" t="s" s="1">
        <v>423</v>
      </c>
      <c r="K100" t="s" s="1">
        <v>21</v>
      </c>
      <c r="L100" t="s" s="1">
        <v>347</v>
      </c>
      <c r="M100" t="s" s="1">
        <v>347</v>
      </c>
      <c r="N100" t="s" s="1">
        <v>16</v>
      </c>
      <c r="O100" t="s" s="1">
        <v>16</v>
      </c>
      <c r="P100" t="s" s="1">
        <v>16</v>
      </c>
      <c r="Q100" t="n" s="6">
        <v>45824.0</v>
      </c>
      <c r="R100" t="s" s="1"/>
      <c r="S100" t="s" s="1"/>
      <c r="T100" t="s" s="1"/>
      <c r="U100" t="s" s="1"/>
      <c r="V100" t="s" s="1">
        <v>494</v>
      </c>
      <c r="W100" t="n" s="4">
        <v>1</v>
      </c>
      <c r="X100" t="n" s="7">
        <v>1450.0</v>
      </c>
      <c r="Y100" t="s" s="1">
        <v>351</v>
      </c>
      <c r="Z100" t="n" s="1">
        <v>1.0</v>
      </c>
      <c r="AA100" t="n" s="7">
        <v>1450.0</v>
      </c>
      <c r="AB100" t="s" s="1">
        <v>559</v>
      </c>
      <c r="AC100" t="s" s="1">
        <v>525</v>
      </c>
      <c r="AD100" t="s" s="1">
        <v>215</v>
      </c>
      <c r="AE100" t="s" s="1">
        <v>354</v>
      </c>
      <c r="AF100" t="s" s="1">
        <v>253</v>
      </c>
      <c r="AG100" t="s" s="1">
        <v>354</v>
      </c>
      <c r="AH100" t="n" s="7">
        <v>1450.0</v>
      </c>
      <c r="AI100" t="n" s="7">
        <v>1450.0</v>
      </c>
      <c r="AJ100" t="s" s="1">
        <v>474</v>
      </c>
      <c r="AK100" t="s" s="1"/>
      <c r="AL100" t="s" s="1"/>
      <c r="AM100" t="s" s="1">
        <v>474</v>
      </c>
      <c r="AN100" t="s" s="1">
        <v>98</v>
      </c>
      <c r="AO100" t="s" s="1"/>
      <c r="AP100" t="s" s="1"/>
      <c r="AQ100" t="s" s="1"/>
      <c r="AR100" t="s" s="1"/>
      <c r="AS100" t="s" s="2"/>
      <c r="AT100" t="s" s="1"/>
      <c r="AU100" t="s" s="1"/>
      <c r="AV100" t="s" s="1"/>
      <c r="AW100" t="s" s="1">
        <v>506</v>
      </c>
      <c r="AX100" t="n" s="8">
        <v>45824.64318574684</v>
      </c>
      <c r="AY100" t="s" s="1">
        <v>52</v>
      </c>
      <c r="AZ100" t="n" s="7">
        <v>1450.0</v>
      </c>
      <c r="BA100" t="s" s="1"/>
      <c r="BB100" t="n" s="6">
        <v>46022.0</v>
      </c>
      <c r="BC100" t="n" s="6">
        <v>45824.0</v>
      </c>
      <c r="BD100" t="n" s="6">
        <v>45824.0</v>
      </c>
      <c r="BE100" t="n" s="8">
        <v>46022.0</v>
      </c>
      <c r="BF100" t="s" s="1">
        <v>537</v>
      </c>
      <c r="BG100" t="s" s="1"/>
      <c r="BH100" t="s" s="1"/>
      <c r="BI100" t="s" s="1">
        <v>15</v>
      </c>
    </row>
    <row r="101" spans="1:61">
      <c r="A101" t="n" s="4">
        <v>96</v>
      </c>
      <c r="B101" s="2">
        <f>HYPERLINK("https://my.zakupivli.pro/remote/dispatcher/state_purchase_view/60123745", "UA-2025-06-16-009065-a")</f>
        <v/>
      </c>
      <c r="C101" t="s" s="2">
        <v>351</v>
      </c>
      <c r="D101" t="s" s="1">
        <v>361</v>
      </c>
      <c r="E101" t="s" s="1">
        <v>527</v>
      </c>
      <c r="F101" t="s" s="1">
        <v>83</v>
      </c>
      <c r="G101" t="s" s="1">
        <v>127</v>
      </c>
      <c r="H101" t="s" s="1">
        <v>278</v>
      </c>
      <c r="I101" t="s" s="1">
        <v>443</v>
      </c>
      <c r="J101" t="s" s="1">
        <v>423</v>
      </c>
      <c r="K101" t="s" s="1">
        <v>21</v>
      </c>
      <c r="L101" t="s" s="1">
        <v>347</v>
      </c>
      <c r="M101" t="s" s="1">
        <v>347</v>
      </c>
      <c r="N101" t="s" s="1">
        <v>16</v>
      </c>
      <c r="O101" t="s" s="1">
        <v>16</v>
      </c>
      <c r="P101" t="s" s="1">
        <v>16</v>
      </c>
      <c r="Q101" t="n" s="6">
        <v>45824.0</v>
      </c>
      <c r="R101" t="s" s="1"/>
      <c r="S101" t="s" s="1"/>
      <c r="T101" t="s" s="1"/>
      <c r="U101" t="s" s="1"/>
      <c r="V101" t="s" s="1">
        <v>494</v>
      </c>
      <c r="W101" t="n" s="4">
        <v>1</v>
      </c>
      <c r="X101" t="n" s="7">
        <v>1010.0</v>
      </c>
      <c r="Y101" t="s" s="1">
        <v>351</v>
      </c>
      <c r="Z101" t="n" s="1">
        <v>1.0</v>
      </c>
      <c r="AA101" t="n" s="7">
        <v>1010.0</v>
      </c>
      <c r="AB101" t="s" s="1">
        <v>559</v>
      </c>
      <c r="AC101" t="s" s="1">
        <v>525</v>
      </c>
      <c r="AD101" t="s" s="1">
        <v>215</v>
      </c>
      <c r="AE101" t="s" s="1">
        <v>354</v>
      </c>
      <c r="AF101" t="s" s="1">
        <v>253</v>
      </c>
      <c r="AG101" t="s" s="1">
        <v>354</v>
      </c>
      <c r="AH101" t="n" s="7">
        <v>1010.0</v>
      </c>
      <c r="AI101" t="n" s="7">
        <v>1010.0</v>
      </c>
      <c r="AJ101" t="s" s="1">
        <v>474</v>
      </c>
      <c r="AK101" t="s" s="1"/>
      <c r="AL101" t="s" s="1"/>
      <c r="AM101" t="s" s="1">
        <v>474</v>
      </c>
      <c r="AN101" t="s" s="1">
        <v>98</v>
      </c>
      <c r="AO101" t="s" s="1"/>
      <c r="AP101" t="s" s="1"/>
      <c r="AQ101" t="s" s="1"/>
      <c r="AR101" t="s" s="1"/>
      <c r="AS101" t="s" s="2"/>
      <c r="AT101" t="s" s="1"/>
      <c r="AU101" t="s" s="1"/>
      <c r="AV101" t="s" s="1"/>
      <c r="AW101" t="s" s="1">
        <v>506</v>
      </c>
      <c r="AX101" t="n" s="8">
        <v>45824.63136215464</v>
      </c>
      <c r="AY101" t="s" s="1">
        <v>52</v>
      </c>
      <c r="AZ101" t="n" s="7">
        <v>1010.0</v>
      </c>
      <c r="BA101" t="s" s="1"/>
      <c r="BB101" t="n" s="6">
        <v>46022.0</v>
      </c>
      <c r="BC101" t="n" s="6">
        <v>45824.0</v>
      </c>
      <c r="BD101" t="n" s="6">
        <v>45824.0</v>
      </c>
      <c r="BE101" t="n" s="8">
        <v>46022.0</v>
      </c>
      <c r="BF101" t="s" s="1">
        <v>537</v>
      </c>
      <c r="BG101" t="s" s="1"/>
      <c r="BH101" t="s" s="1"/>
      <c r="BI101" t="s" s="1">
        <v>15</v>
      </c>
    </row>
    <row r="102" spans="1:61">
      <c r="A102" t="n" s="4">
        <v>97</v>
      </c>
      <c r="B102" s="2">
        <f>HYPERLINK("https://my.zakupivli.pro/remote/dispatcher/state_purchase_view/60116058", "UA-2025-06-16-005698-a")</f>
        <v/>
      </c>
      <c r="C102" t="s" s="2">
        <v>351</v>
      </c>
      <c r="D102" t="s" s="1">
        <v>379</v>
      </c>
      <c r="E102" t="s" s="1">
        <v>379</v>
      </c>
      <c r="F102" t="s" s="1">
        <v>83</v>
      </c>
      <c r="G102" t="s" s="1">
        <v>140</v>
      </c>
      <c r="H102" t="s" s="1">
        <v>278</v>
      </c>
      <c r="I102" t="s" s="1">
        <v>443</v>
      </c>
      <c r="J102" t="s" s="1">
        <v>423</v>
      </c>
      <c r="K102" t="s" s="1">
        <v>21</v>
      </c>
      <c r="L102" t="s" s="1">
        <v>347</v>
      </c>
      <c r="M102" t="s" s="1">
        <v>347</v>
      </c>
      <c r="N102" t="s" s="1">
        <v>16</v>
      </c>
      <c r="O102" t="s" s="1">
        <v>16</v>
      </c>
      <c r="P102" t="s" s="1">
        <v>16</v>
      </c>
      <c r="Q102" t="n" s="6">
        <v>45824.0</v>
      </c>
      <c r="R102" t="s" s="1"/>
      <c r="S102" t="s" s="1"/>
      <c r="T102" t="s" s="1"/>
      <c r="U102" t="s" s="1"/>
      <c r="V102" t="s" s="1">
        <v>494</v>
      </c>
      <c r="W102" t="n" s="4">
        <v>1</v>
      </c>
      <c r="X102" t="n" s="7">
        <v>1200.0</v>
      </c>
      <c r="Y102" t="s" s="1">
        <v>351</v>
      </c>
      <c r="Z102" t="n" s="1">
        <v>1.0</v>
      </c>
      <c r="AA102" t="n" s="7">
        <v>1200.0</v>
      </c>
      <c r="AB102" t="s" s="1">
        <v>559</v>
      </c>
      <c r="AC102" t="s" s="1">
        <v>525</v>
      </c>
      <c r="AD102" t="s" s="1">
        <v>215</v>
      </c>
      <c r="AE102" t="s" s="1">
        <v>354</v>
      </c>
      <c r="AF102" t="s" s="1">
        <v>253</v>
      </c>
      <c r="AG102" t="s" s="1">
        <v>354</v>
      </c>
      <c r="AH102" t="n" s="7">
        <v>1200.0</v>
      </c>
      <c r="AI102" t="n" s="7">
        <v>1200.0</v>
      </c>
      <c r="AJ102" t="s" s="1">
        <v>474</v>
      </c>
      <c r="AK102" t="s" s="1"/>
      <c r="AL102" t="s" s="1"/>
      <c r="AM102" t="s" s="1">
        <v>474</v>
      </c>
      <c r="AN102" t="s" s="1">
        <v>98</v>
      </c>
      <c r="AO102" t="s" s="1"/>
      <c r="AP102" t="s" s="1"/>
      <c r="AQ102" t="s" s="1"/>
      <c r="AR102" t="s" s="1"/>
      <c r="AS102" t="s" s="2"/>
      <c r="AT102" t="s" s="1"/>
      <c r="AU102" t="s" s="1"/>
      <c r="AV102" t="s" s="1"/>
      <c r="AW102" t="s" s="1">
        <v>506</v>
      </c>
      <c r="AX102" t="n" s="8">
        <v>45824.53315800684</v>
      </c>
      <c r="AY102" t="s" s="1">
        <v>52</v>
      </c>
      <c r="AZ102" t="n" s="7">
        <v>1200.0</v>
      </c>
      <c r="BA102" t="s" s="1"/>
      <c r="BB102" t="n" s="6">
        <v>46022.0</v>
      </c>
      <c r="BC102" t="n" s="6">
        <v>45824.0</v>
      </c>
      <c r="BD102" t="n" s="6">
        <v>45824.0</v>
      </c>
      <c r="BE102" t="n" s="8">
        <v>46022.0</v>
      </c>
      <c r="BF102" t="s" s="1">
        <v>537</v>
      </c>
      <c r="BG102" t="s" s="1"/>
      <c r="BH102" t="s" s="1"/>
      <c r="BI102" t="s" s="1">
        <v>15</v>
      </c>
    </row>
    <row r="103" spans="1:61">
      <c r="A103" t="n" s="4">
        <v>98</v>
      </c>
      <c r="B103" s="2">
        <f>HYPERLINK("https://my.zakupivli.pro/remote/dispatcher/state_purchase_view/60115660", "UA-2025-06-16-005525-a")</f>
        <v/>
      </c>
      <c r="C103" t="s" s="2">
        <v>351</v>
      </c>
      <c r="D103" t="s" s="1">
        <v>280</v>
      </c>
      <c r="E103" t="s" s="1">
        <v>509</v>
      </c>
      <c r="F103" t="s" s="1">
        <v>83</v>
      </c>
      <c r="G103" t="s" s="1">
        <v>121</v>
      </c>
      <c r="H103" t="s" s="1">
        <v>278</v>
      </c>
      <c r="I103" t="s" s="1">
        <v>443</v>
      </c>
      <c r="J103" t="s" s="1">
        <v>423</v>
      </c>
      <c r="K103" t="s" s="1">
        <v>21</v>
      </c>
      <c r="L103" t="s" s="1">
        <v>347</v>
      </c>
      <c r="M103" t="s" s="1">
        <v>347</v>
      </c>
      <c r="N103" t="s" s="1">
        <v>16</v>
      </c>
      <c r="O103" t="s" s="1">
        <v>16</v>
      </c>
      <c r="P103" t="s" s="1">
        <v>16</v>
      </c>
      <c r="Q103" t="n" s="6">
        <v>45824.0</v>
      </c>
      <c r="R103" t="s" s="1"/>
      <c r="S103" t="s" s="1"/>
      <c r="T103" t="s" s="1"/>
      <c r="U103" t="s" s="1"/>
      <c r="V103" t="s" s="1">
        <v>494</v>
      </c>
      <c r="W103" t="n" s="4">
        <v>1</v>
      </c>
      <c r="X103" t="n" s="7">
        <v>1435.0</v>
      </c>
      <c r="Y103" t="s" s="1">
        <v>351</v>
      </c>
      <c r="Z103" t="n" s="1">
        <v>1.0</v>
      </c>
      <c r="AA103" t="n" s="7">
        <v>1435.0</v>
      </c>
      <c r="AB103" t="s" s="1">
        <v>559</v>
      </c>
      <c r="AC103" t="s" s="1">
        <v>525</v>
      </c>
      <c r="AD103" t="s" s="1">
        <v>215</v>
      </c>
      <c r="AE103" t="s" s="1">
        <v>354</v>
      </c>
      <c r="AF103" t="s" s="1">
        <v>253</v>
      </c>
      <c r="AG103" t="s" s="1">
        <v>354</v>
      </c>
      <c r="AH103" t="n" s="7">
        <v>1435.0</v>
      </c>
      <c r="AI103" t="n" s="7">
        <v>1435.0</v>
      </c>
      <c r="AJ103" t="s" s="1">
        <v>474</v>
      </c>
      <c r="AK103" t="s" s="1"/>
      <c r="AL103" t="s" s="1"/>
      <c r="AM103" t="s" s="1">
        <v>474</v>
      </c>
      <c r="AN103" t="s" s="1">
        <v>98</v>
      </c>
      <c r="AO103" t="s" s="1"/>
      <c r="AP103" t="s" s="1"/>
      <c r="AQ103" t="s" s="1"/>
      <c r="AR103" t="s" s="1"/>
      <c r="AS103" t="s" s="2"/>
      <c r="AT103" t="s" s="1"/>
      <c r="AU103" t="s" s="1"/>
      <c r="AV103" t="s" s="1"/>
      <c r="AW103" t="s" s="1">
        <v>506</v>
      </c>
      <c r="AX103" t="n" s="8">
        <v>45824.527665599</v>
      </c>
      <c r="AY103" t="s" s="1">
        <v>52</v>
      </c>
      <c r="AZ103" t="n" s="7">
        <v>1435.0</v>
      </c>
      <c r="BA103" t="s" s="1"/>
      <c r="BB103" t="n" s="6">
        <v>46022.0</v>
      </c>
      <c r="BC103" t="n" s="6">
        <v>45824.0</v>
      </c>
      <c r="BD103" t="n" s="6">
        <v>45824.0</v>
      </c>
      <c r="BE103" t="n" s="8">
        <v>46022.0</v>
      </c>
      <c r="BF103" t="s" s="1">
        <v>537</v>
      </c>
      <c r="BG103" t="s" s="1"/>
      <c r="BH103" t="s" s="1"/>
      <c r="BI103" t="s" s="1">
        <v>15</v>
      </c>
    </row>
    <row r="104" spans="1:61">
      <c r="A104" t="n" s="4">
        <v>99</v>
      </c>
      <c r="B104" s="2">
        <f>HYPERLINK("https://my.zakupivli.pro/remote/dispatcher/state_purchase_view/60114850", "UA-2025-06-16-005139-a")</f>
        <v/>
      </c>
      <c r="C104" t="s" s="2">
        <v>351</v>
      </c>
      <c r="D104" t="s" s="1">
        <v>425</v>
      </c>
      <c r="E104" t="s" s="1">
        <v>542</v>
      </c>
      <c r="F104" t="s" s="1">
        <v>83</v>
      </c>
      <c r="G104" t="s" s="1">
        <v>80</v>
      </c>
      <c r="H104" t="s" s="1">
        <v>278</v>
      </c>
      <c r="I104" t="s" s="1">
        <v>443</v>
      </c>
      <c r="J104" t="s" s="1">
        <v>423</v>
      </c>
      <c r="K104" t="s" s="1">
        <v>21</v>
      </c>
      <c r="L104" t="s" s="1">
        <v>347</v>
      </c>
      <c r="M104" t="s" s="1">
        <v>347</v>
      </c>
      <c r="N104" t="s" s="1">
        <v>16</v>
      </c>
      <c r="O104" t="s" s="1">
        <v>16</v>
      </c>
      <c r="P104" t="s" s="1">
        <v>16</v>
      </c>
      <c r="Q104" t="n" s="6">
        <v>45824.0</v>
      </c>
      <c r="R104" t="s" s="1"/>
      <c r="S104" t="s" s="1"/>
      <c r="T104" t="s" s="1"/>
      <c r="U104" t="s" s="1"/>
      <c r="V104" t="s" s="1">
        <v>494</v>
      </c>
      <c r="W104" t="n" s="4">
        <v>1</v>
      </c>
      <c r="X104" t="n" s="7">
        <v>3695.0</v>
      </c>
      <c r="Y104" t="s" s="1">
        <v>351</v>
      </c>
      <c r="Z104" t="n" s="1">
        <v>2.0</v>
      </c>
      <c r="AA104" t="n" s="7">
        <v>1847.5</v>
      </c>
      <c r="AB104" t="s" s="1">
        <v>518</v>
      </c>
      <c r="AC104" t="s" s="1">
        <v>525</v>
      </c>
      <c r="AD104" t="s" s="1">
        <v>215</v>
      </c>
      <c r="AE104" t="s" s="1">
        <v>354</v>
      </c>
      <c r="AF104" t="s" s="1">
        <v>253</v>
      </c>
      <c r="AG104" t="s" s="1">
        <v>354</v>
      </c>
      <c r="AH104" t="n" s="7">
        <v>3695.0</v>
      </c>
      <c r="AI104" t="n" s="7">
        <v>1847.5</v>
      </c>
      <c r="AJ104" t="s" s="1">
        <v>474</v>
      </c>
      <c r="AK104" t="s" s="1"/>
      <c r="AL104" t="s" s="1"/>
      <c r="AM104" t="s" s="1">
        <v>474</v>
      </c>
      <c r="AN104" t="s" s="1">
        <v>98</v>
      </c>
      <c r="AO104" t="s" s="1"/>
      <c r="AP104" t="s" s="1"/>
      <c r="AQ104" t="s" s="1"/>
      <c r="AR104" t="s" s="1"/>
      <c r="AS104" t="s" s="2"/>
      <c r="AT104" t="s" s="1"/>
      <c r="AU104" t="s" s="1"/>
      <c r="AV104" t="s" s="1"/>
      <c r="AW104" t="s" s="1">
        <v>506</v>
      </c>
      <c r="AX104" t="n" s="8">
        <v>45824.51869077767</v>
      </c>
      <c r="AY104" t="s" s="1">
        <v>52</v>
      </c>
      <c r="AZ104" t="n" s="7">
        <v>3695.0</v>
      </c>
      <c r="BA104" t="s" s="1"/>
      <c r="BB104" t="n" s="6">
        <v>46022.0</v>
      </c>
      <c r="BC104" t="n" s="6">
        <v>45824.0</v>
      </c>
      <c r="BD104" t="n" s="6">
        <v>45824.0</v>
      </c>
      <c r="BE104" t="n" s="8">
        <v>46022.0</v>
      </c>
      <c r="BF104" t="s" s="1">
        <v>537</v>
      </c>
      <c r="BG104" t="s" s="1"/>
      <c r="BH104" t="s" s="1"/>
      <c r="BI104" t="s" s="1">
        <v>15</v>
      </c>
    </row>
    <row r="105" spans="1:61">
      <c r="A105" t="n" s="4">
        <v>100</v>
      </c>
      <c r="B105" s="2">
        <f>HYPERLINK("https://my.zakupivli.pro/remote/dispatcher/state_purchase_view/60114805", "UA-2025-06-16-005113-a")</f>
        <v/>
      </c>
      <c r="C105" t="s" s="2">
        <v>351</v>
      </c>
      <c r="D105" t="s" s="1">
        <v>247</v>
      </c>
      <c r="E105" t="s" s="1">
        <v>449</v>
      </c>
      <c r="F105" t="s" s="1">
        <v>83</v>
      </c>
      <c r="G105" t="s" s="1">
        <v>156</v>
      </c>
      <c r="H105" t="s" s="1">
        <v>278</v>
      </c>
      <c r="I105" t="s" s="1">
        <v>443</v>
      </c>
      <c r="J105" t="s" s="1">
        <v>423</v>
      </c>
      <c r="K105" t="s" s="1">
        <v>21</v>
      </c>
      <c r="L105" t="s" s="1">
        <v>356</v>
      </c>
      <c r="M105" t="s" s="1">
        <v>356</v>
      </c>
      <c r="N105" t="s" s="1">
        <v>16</v>
      </c>
      <c r="O105" t="s" s="1">
        <v>16</v>
      </c>
      <c r="P105" t="s" s="1">
        <v>16</v>
      </c>
      <c r="Q105" t="n" s="6">
        <v>45824.0</v>
      </c>
      <c r="R105" t="s" s="1"/>
      <c r="S105" t="s" s="1"/>
      <c r="T105" t="s" s="1"/>
      <c r="U105" t="s" s="1"/>
      <c r="V105" t="s" s="1">
        <v>494</v>
      </c>
      <c r="W105" t="n" s="4">
        <v>1</v>
      </c>
      <c r="X105" t="n" s="7">
        <v>90.0</v>
      </c>
      <c r="Y105" t="s" s="1">
        <v>351</v>
      </c>
      <c r="Z105" t="s" s="1">
        <v>518</v>
      </c>
      <c r="AA105" t="s" s="1">
        <v>518</v>
      </c>
      <c r="AB105" t="s" s="1">
        <v>518</v>
      </c>
      <c r="AC105" t="s" s="1">
        <v>525</v>
      </c>
      <c r="AD105" t="s" s="1">
        <v>215</v>
      </c>
      <c r="AE105" t="s" s="1">
        <v>354</v>
      </c>
      <c r="AF105" t="s" s="1">
        <v>253</v>
      </c>
      <c r="AG105" t="s" s="1">
        <v>354</v>
      </c>
      <c r="AH105" t="n" s="7">
        <v>90.0</v>
      </c>
      <c r="AI105" t="s" s="1">
        <v>518</v>
      </c>
      <c r="AJ105" t="s" s="1">
        <v>458</v>
      </c>
      <c r="AK105" t="s" s="1"/>
      <c r="AL105" t="s" s="1"/>
      <c r="AM105" t="s" s="1">
        <v>458</v>
      </c>
      <c r="AN105" t="s" s="1">
        <v>123</v>
      </c>
      <c r="AO105" t="s" s="1"/>
      <c r="AP105" t="s" s="1">
        <v>10</v>
      </c>
      <c r="AQ105" t="s" s="1"/>
      <c r="AR105" t="s" s="1"/>
      <c r="AS105" t="s" s="2"/>
      <c r="AT105" t="s" s="1"/>
      <c r="AU105" t="s" s="1"/>
      <c r="AV105" t="s" s="1"/>
      <c r="AW105" t="s" s="1">
        <v>506</v>
      </c>
      <c r="AX105" t="n" s="8">
        <v>45824.51301010679</v>
      </c>
      <c r="AY105" t="s" s="1">
        <v>47</v>
      </c>
      <c r="AZ105" t="n" s="7">
        <v>90.0</v>
      </c>
      <c r="BA105" t="s" s="1"/>
      <c r="BB105" t="n" s="6">
        <v>46022.0</v>
      </c>
      <c r="BC105" t="n" s="6">
        <v>45820.0</v>
      </c>
      <c r="BD105" t="n" s="6">
        <v>45820.0</v>
      </c>
      <c r="BE105" t="n" s="8">
        <v>46022.0</v>
      </c>
      <c r="BF105" t="s" s="1">
        <v>537</v>
      </c>
      <c r="BG105" t="s" s="1"/>
      <c r="BH105" t="s" s="1"/>
      <c r="BI105" t="s" s="1">
        <v>15</v>
      </c>
    </row>
    <row r="106" spans="1:61">
      <c r="A106" t="n" s="4">
        <v>101</v>
      </c>
      <c r="B106" s="2">
        <f>HYPERLINK("https://my.zakupivli.pro/remote/dispatcher/state_purchase_view/60113282", "UA-2025-06-16-004483-a")</f>
        <v/>
      </c>
      <c r="C106" t="s" s="2">
        <v>351</v>
      </c>
      <c r="D106" t="s" s="1">
        <v>420</v>
      </c>
      <c r="E106" t="s" s="1">
        <v>420</v>
      </c>
      <c r="F106" t="s" s="1">
        <v>83</v>
      </c>
      <c r="G106" t="s" s="1">
        <v>138</v>
      </c>
      <c r="H106" t="s" s="1">
        <v>278</v>
      </c>
      <c r="I106" t="s" s="1">
        <v>443</v>
      </c>
      <c r="J106" t="s" s="1">
        <v>423</v>
      </c>
      <c r="K106" t="s" s="1">
        <v>21</v>
      </c>
      <c r="L106" t="s" s="1">
        <v>356</v>
      </c>
      <c r="M106" t="s" s="1">
        <v>356</v>
      </c>
      <c r="N106" t="s" s="1">
        <v>16</v>
      </c>
      <c r="O106" t="s" s="1">
        <v>16</v>
      </c>
      <c r="P106" t="s" s="1">
        <v>16</v>
      </c>
      <c r="Q106" t="n" s="6">
        <v>45824.0</v>
      </c>
      <c r="R106" t="s" s="1"/>
      <c r="S106" t="s" s="1"/>
      <c r="T106" t="s" s="1"/>
      <c r="U106" t="s" s="1"/>
      <c r="V106" t="s" s="1">
        <v>494</v>
      </c>
      <c r="W106" t="n" s="4">
        <v>1</v>
      </c>
      <c r="X106" t="n" s="7">
        <v>90.0</v>
      </c>
      <c r="Y106" t="s" s="1">
        <v>351</v>
      </c>
      <c r="Z106" t="n" s="1">
        <v>1.0</v>
      </c>
      <c r="AA106" t="n" s="7">
        <v>90.0</v>
      </c>
      <c r="AB106" t="s" s="1">
        <v>559</v>
      </c>
      <c r="AC106" t="s" s="1">
        <v>525</v>
      </c>
      <c r="AD106" t="s" s="1">
        <v>215</v>
      </c>
      <c r="AE106" t="s" s="1">
        <v>354</v>
      </c>
      <c r="AF106" t="s" s="1">
        <v>253</v>
      </c>
      <c r="AG106" t="s" s="1">
        <v>354</v>
      </c>
      <c r="AH106" t="n" s="7">
        <v>90.0</v>
      </c>
      <c r="AI106" t="n" s="7">
        <v>90.0</v>
      </c>
      <c r="AJ106" t="s" s="1">
        <v>458</v>
      </c>
      <c r="AK106" t="s" s="1"/>
      <c r="AL106" t="s" s="1"/>
      <c r="AM106" t="s" s="1">
        <v>458</v>
      </c>
      <c r="AN106" t="s" s="1">
        <v>123</v>
      </c>
      <c r="AO106" t="s" s="1"/>
      <c r="AP106" t="s" s="1">
        <v>10</v>
      </c>
      <c r="AQ106" t="s" s="1"/>
      <c r="AR106" t="s" s="1"/>
      <c r="AS106" t="s" s="2"/>
      <c r="AT106" t="s" s="1"/>
      <c r="AU106" t="s" s="1"/>
      <c r="AV106" t="s" s="1"/>
      <c r="AW106" t="s" s="1">
        <v>506</v>
      </c>
      <c r="AX106" t="n" s="8">
        <v>45824.4945021898</v>
      </c>
      <c r="AY106" t="s" s="1">
        <v>47</v>
      </c>
      <c r="AZ106" t="n" s="7">
        <v>90.0</v>
      </c>
      <c r="BA106" t="s" s="1"/>
      <c r="BB106" t="n" s="6">
        <v>46022.0</v>
      </c>
      <c r="BC106" t="n" s="6">
        <v>45820.0</v>
      </c>
      <c r="BD106" t="n" s="6">
        <v>45820.0</v>
      </c>
      <c r="BE106" t="n" s="8">
        <v>46022.0</v>
      </c>
      <c r="BF106" t="s" s="1">
        <v>537</v>
      </c>
      <c r="BG106" t="s" s="1"/>
      <c r="BH106" t="s" s="1"/>
      <c r="BI106" t="s" s="1">
        <v>15</v>
      </c>
    </row>
    <row r="107" spans="1:61">
      <c r="A107" t="n" s="4">
        <v>102</v>
      </c>
      <c r="B107" s="2">
        <f>HYPERLINK("https://my.zakupivli.pro/remote/dispatcher/state_purchase_view/60113059", "UA-2025-06-16-004330-a")</f>
        <v/>
      </c>
      <c r="C107" t="s" s="2">
        <v>351</v>
      </c>
      <c r="D107" t="s" s="1">
        <v>357</v>
      </c>
      <c r="E107" t="s" s="1">
        <v>526</v>
      </c>
      <c r="F107" t="s" s="1">
        <v>83</v>
      </c>
      <c r="G107" t="s" s="1">
        <v>23</v>
      </c>
      <c r="H107" t="s" s="1">
        <v>278</v>
      </c>
      <c r="I107" t="s" s="1">
        <v>443</v>
      </c>
      <c r="J107" t="s" s="1">
        <v>423</v>
      </c>
      <c r="K107" t="s" s="1">
        <v>21</v>
      </c>
      <c r="L107" t="s" s="1">
        <v>347</v>
      </c>
      <c r="M107" t="s" s="1">
        <v>347</v>
      </c>
      <c r="N107" t="s" s="1">
        <v>16</v>
      </c>
      <c r="O107" t="s" s="1">
        <v>16</v>
      </c>
      <c r="P107" t="s" s="1">
        <v>16</v>
      </c>
      <c r="Q107" t="n" s="6">
        <v>45824.0</v>
      </c>
      <c r="R107" t="s" s="1"/>
      <c r="S107" t="s" s="1"/>
      <c r="T107" t="s" s="1"/>
      <c r="U107" t="s" s="1"/>
      <c r="V107" t="s" s="1">
        <v>494</v>
      </c>
      <c r="W107" t="n" s="4">
        <v>1</v>
      </c>
      <c r="X107" t="n" s="7">
        <v>1410.0</v>
      </c>
      <c r="Y107" t="s" s="1">
        <v>351</v>
      </c>
      <c r="Z107" t="n" s="1">
        <v>6.0</v>
      </c>
      <c r="AA107" t="n" s="7">
        <v>235.0</v>
      </c>
      <c r="AB107" t="s" s="1">
        <v>522</v>
      </c>
      <c r="AC107" t="s" s="1">
        <v>525</v>
      </c>
      <c r="AD107" t="s" s="1">
        <v>215</v>
      </c>
      <c r="AE107" t="s" s="1">
        <v>354</v>
      </c>
      <c r="AF107" t="s" s="1">
        <v>253</v>
      </c>
      <c r="AG107" t="s" s="1">
        <v>354</v>
      </c>
      <c r="AH107" t="n" s="7">
        <v>1410.0</v>
      </c>
      <c r="AI107" t="n" s="7">
        <v>235.0</v>
      </c>
      <c r="AJ107" t="s" s="1">
        <v>474</v>
      </c>
      <c r="AK107" t="s" s="1"/>
      <c r="AL107" t="s" s="1"/>
      <c r="AM107" t="s" s="1">
        <v>474</v>
      </c>
      <c r="AN107" t="s" s="1">
        <v>98</v>
      </c>
      <c r="AO107" t="s" s="1"/>
      <c r="AP107" t="s" s="1"/>
      <c r="AQ107" t="s" s="1"/>
      <c r="AR107" t="s" s="1"/>
      <c r="AS107" t="s" s="2"/>
      <c r="AT107" t="s" s="1"/>
      <c r="AU107" t="s" s="1"/>
      <c r="AV107" t="s" s="1"/>
      <c r="AW107" t="s" s="1">
        <v>506</v>
      </c>
      <c r="AX107" t="n" s="8">
        <v>45824.495982075925</v>
      </c>
      <c r="AY107" t="s" s="1">
        <v>52</v>
      </c>
      <c r="AZ107" t="n" s="7">
        <v>1410.0</v>
      </c>
      <c r="BA107" t="s" s="1"/>
      <c r="BB107" t="n" s="6">
        <v>46022.0</v>
      </c>
      <c r="BC107" t="n" s="6">
        <v>45824.0</v>
      </c>
      <c r="BD107" t="n" s="6">
        <v>45824.0</v>
      </c>
      <c r="BE107" t="n" s="8">
        <v>46022.0</v>
      </c>
      <c r="BF107" t="s" s="1">
        <v>537</v>
      </c>
      <c r="BG107" t="s" s="1"/>
      <c r="BH107" t="s" s="1"/>
      <c r="BI107" t="s" s="1">
        <v>15</v>
      </c>
    </row>
    <row r="108" spans="1:61">
      <c r="A108" t="n" s="4">
        <v>103</v>
      </c>
      <c r="B108" s="2">
        <f>HYPERLINK("https://my.zakupivli.pro/remote/dispatcher/state_purchase_view/60112080", "UA-2025-06-16-003968-a")</f>
        <v/>
      </c>
      <c r="C108" t="s" s="2">
        <v>351</v>
      </c>
      <c r="D108" t="s" s="1">
        <v>416</v>
      </c>
      <c r="E108" t="s" s="1">
        <v>416</v>
      </c>
      <c r="F108" t="s" s="1">
        <v>83</v>
      </c>
      <c r="G108" t="s" s="1">
        <v>73</v>
      </c>
      <c r="H108" t="s" s="1">
        <v>278</v>
      </c>
      <c r="I108" t="s" s="1">
        <v>443</v>
      </c>
      <c r="J108" t="s" s="1">
        <v>423</v>
      </c>
      <c r="K108" t="s" s="1">
        <v>21</v>
      </c>
      <c r="L108" t="s" s="1">
        <v>356</v>
      </c>
      <c r="M108" t="s" s="1">
        <v>356</v>
      </c>
      <c r="N108" t="s" s="1">
        <v>16</v>
      </c>
      <c r="O108" t="s" s="1">
        <v>16</v>
      </c>
      <c r="P108" t="s" s="1">
        <v>16</v>
      </c>
      <c r="Q108" t="n" s="6">
        <v>45824.0</v>
      </c>
      <c r="R108" t="s" s="1"/>
      <c r="S108" t="s" s="1"/>
      <c r="T108" t="s" s="1"/>
      <c r="U108" t="s" s="1"/>
      <c r="V108" t="s" s="1">
        <v>494</v>
      </c>
      <c r="W108" t="n" s="4">
        <v>1</v>
      </c>
      <c r="X108" t="n" s="7">
        <v>30.0</v>
      </c>
      <c r="Y108" t="s" s="1">
        <v>351</v>
      </c>
      <c r="Z108" t="n" s="1">
        <v>1.0</v>
      </c>
      <c r="AA108" t="n" s="7">
        <v>30.0</v>
      </c>
      <c r="AB108" t="s" s="1">
        <v>559</v>
      </c>
      <c r="AC108" t="s" s="1">
        <v>525</v>
      </c>
      <c r="AD108" t="s" s="1">
        <v>215</v>
      </c>
      <c r="AE108" t="s" s="1">
        <v>354</v>
      </c>
      <c r="AF108" t="s" s="1">
        <v>253</v>
      </c>
      <c r="AG108" t="s" s="1">
        <v>354</v>
      </c>
      <c r="AH108" t="n" s="7">
        <v>30.0</v>
      </c>
      <c r="AI108" t="n" s="7">
        <v>30.0</v>
      </c>
      <c r="AJ108" t="s" s="1">
        <v>458</v>
      </c>
      <c r="AK108" t="s" s="1"/>
      <c r="AL108" t="s" s="1"/>
      <c r="AM108" t="s" s="1">
        <v>458</v>
      </c>
      <c r="AN108" t="s" s="1">
        <v>123</v>
      </c>
      <c r="AO108" t="s" s="1"/>
      <c r="AP108" t="s" s="1">
        <v>10</v>
      </c>
      <c r="AQ108" t="s" s="1"/>
      <c r="AR108" t="s" s="1"/>
      <c r="AS108" t="s" s="2"/>
      <c r="AT108" t="s" s="1"/>
      <c r="AU108" t="s" s="1"/>
      <c r="AV108" t="s" s="1"/>
      <c r="AW108" t="s" s="1">
        <v>506</v>
      </c>
      <c r="AX108" t="n" s="8">
        <v>45824.48368530012</v>
      </c>
      <c r="AY108" t="s" s="1">
        <v>47</v>
      </c>
      <c r="AZ108" t="n" s="7">
        <v>30.0</v>
      </c>
      <c r="BA108" t="s" s="1"/>
      <c r="BB108" t="n" s="6">
        <v>46022.0</v>
      </c>
      <c r="BC108" t="n" s="6">
        <v>45820.0</v>
      </c>
      <c r="BD108" t="n" s="6">
        <v>45820.0</v>
      </c>
      <c r="BE108" t="n" s="8">
        <v>46022.0</v>
      </c>
      <c r="BF108" t="s" s="1">
        <v>537</v>
      </c>
      <c r="BG108" t="s" s="1"/>
      <c r="BH108" t="s" s="1"/>
      <c r="BI108" t="s" s="1">
        <v>15</v>
      </c>
    </row>
    <row r="109" spans="1:61">
      <c r="A109" t="n" s="4">
        <v>104</v>
      </c>
      <c r="B109" s="2">
        <f>HYPERLINK("https://my.zakupivli.pro/remote/dispatcher/state_purchase_view/60111165", "UA-2025-06-16-003511-a")</f>
        <v/>
      </c>
      <c r="C109" t="s" s="2">
        <v>351</v>
      </c>
      <c r="D109" t="s" s="1">
        <v>454</v>
      </c>
      <c r="E109" t="s" s="1">
        <v>553</v>
      </c>
      <c r="F109" t="s" s="1">
        <v>83</v>
      </c>
      <c r="G109" t="s" s="1">
        <v>128</v>
      </c>
      <c r="H109" t="s" s="1">
        <v>278</v>
      </c>
      <c r="I109" t="s" s="1">
        <v>443</v>
      </c>
      <c r="J109" t="s" s="1">
        <v>423</v>
      </c>
      <c r="K109" t="s" s="1">
        <v>21</v>
      </c>
      <c r="L109" t="s" s="1">
        <v>347</v>
      </c>
      <c r="M109" t="s" s="1">
        <v>347</v>
      </c>
      <c r="N109" t="s" s="1">
        <v>16</v>
      </c>
      <c r="O109" t="s" s="1">
        <v>16</v>
      </c>
      <c r="P109" t="s" s="1">
        <v>16</v>
      </c>
      <c r="Q109" t="n" s="6">
        <v>45824.0</v>
      </c>
      <c r="R109" t="s" s="1"/>
      <c r="S109" t="s" s="1"/>
      <c r="T109" t="s" s="1"/>
      <c r="U109" t="s" s="1"/>
      <c r="V109" t="s" s="1">
        <v>494</v>
      </c>
      <c r="W109" t="n" s="4">
        <v>1</v>
      </c>
      <c r="X109" t="n" s="7">
        <v>8140.0</v>
      </c>
      <c r="Y109" t="s" s="1">
        <v>351</v>
      </c>
      <c r="Z109" t="n" s="1">
        <v>5.0</v>
      </c>
      <c r="AA109" t="n" s="7">
        <v>1628.0</v>
      </c>
      <c r="AB109" t="s" s="1">
        <v>518</v>
      </c>
      <c r="AC109" t="s" s="1">
        <v>525</v>
      </c>
      <c r="AD109" t="s" s="1">
        <v>215</v>
      </c>
      <c r="AE109" t="s" s="1">
        <v>354</v>
      </c>
      <c r="AF109" t="s" s="1">
        <v>253</v>
      </c>
      <c r="AG109" t="s" s="1">
        <v>354</v>
      </c>
      <c r="AH109" t="n" s="7">
        <v>8140.0</v>
      </c>
      <c r="AI109" t="n" s="7">
        <v>1628.0</v>
      </c>
      <c r="AJ109" t="s" s="1">
        <v>474</v>
      </c>
      <c r="AK109" t="s" s="1"/>
      <c r="AL109" t="s" s="1"/>
      <c r="AM109" t="s" s="1">
        <v>474</v>
      </c>
      <c r="AN109" t="s" s="1">
        <v>98</v>
      </c>
      <c r="AO109" t="s" s="1"/>
      <c r="AP109" t="s" s="1"/>
      <c r="AQ109" t="s" s="1"/>
      <c r="AR109" t="s" s="1"/>
      <c r="AS109" t="s" s="2"/>
      <c r="AT109" t="s" s="1"/>
      <c r="AU109" t="s" s="1"/>
      <c r="AV109" t="s" s="1"/>
      <c r="AW109" t="s" s="1">
        <v>506</v>
      </c>
      <c r="AX109" t="n" s="8">
        <v>45824.47457229568</v>
      </c>
      <c r="AY109" t="s" s="1">
        <v>52</v>
      </c>
      <c r="AZ109" t="n" s="7">
        <v>8140.0</v>
      </c>
      <c r="BA109" t="s" s="1"/>
      <c r="BB109" t="n" s="6">
        <v>46022.0</v>
      </c>
      <c r="BC109" t="n" s="6">
        <v>45824.0</v>
      </c>
      <c r="BD109" t="n" s="6">
        <v>45824.0</v>
      </c>
      <c r="BE109" t="n" s="8">
        <v>46022.0</v>
      </c>
      <c r="BF109" t="s" s="1">
        <v>537</v>
      </c>
      <c r="BG109" t="s" s="1"/>
      <c r="BH109" t="s" s="1"/>
      <c r="BI109" t="s" s="1">
        <v>15</v>
      </c>
    </row>
    <row r="110" spans="1:61">
      <c r="A110" t="n" s="4">
        <v>105</v>
      </c>
      <c r="B110" s="2">
        <f>HYPERLINK("https://my.zakupivli.pro/remote/dispatcher/state_purchase_view/60110630", "UA-2025-06-16-003285-a")</f>
        <v/>
      </c>
      <c r="C110" t="s" s="2">
        <v>351</v>
      </c>
      <c r="D110" t="s" s="1">
        <v>313</v>
      </c>
      <c r="E110" t="s" s="1">
        <v>230</v>
      </c>
      <c r="F110" t="s" s="1">
        <v>83</v>
      </c>
      <c r="G110" t="s" s="1">
        <v>168</v>
      </c>
      <c r="H110" t="s" s="1">
        <v>278</v>
      </c>
      <c r="I110" t="s" s="1">
        <v>443</v>
      </c>
      <c r="J110" t="s" s="1">
        <v>423</v>
      </c>
      <c r="K110" t="s" s="1">
        <v>21</v>
      </c>
      <c r="L110" t="s" s="1">
        <v>356</v>
      </c>
      <c r="M110" t="s" s="1">
        <v>356</v>
      </c>
      <c r="N110" t="s" s="1">
        <v>16</v>
      </c>
      <c r="O110" t="s" s="1">
        <v>16</v>
      </c>
      <c r="P110" t="s" s="1">
        <v>16</v>
      </c>
      <c r="Q110" t="n" s="6">
        <v>45824.0</v>
      </c>
      <c r="R110" t="s" s="1"/>
      <c r="S110" t="s" s="1"/>
      <c r="T110" t="s" s="1"/>
      <c r="U110" t="s" s="1"/>
      <c r="V110" t="s" s="1">
        <v>494</v>
      </c>
      <c r="W110" t="n" s="4">
        <v>1</v>
      </c>
      <c r="X110" t="n" s="7">
        <v>51.0</v>
      </c>
      <c r="Y110" t="s" s="1">
        <v>351</v>
      </c>
      <c r="Z110" t="n" s="1">
        <v>12.0</v>
      </c>
      <c r="AA110" t="n" s="7">
        <v>4.25</v>
      </c>
      <c r="AB110" t="s" s="1">
        <v>518</v>
      </c>
      <c r="AC110" t="s" s="1">
        <v>525</v>
      </c>
      <c r="AD110" t="s" s="1">
        <v>215</v>
      </c>
      <c r="AE110" t="s" s="1">
        <v>354</v>
      </c>
      <c r="AF110" t="s" s="1">
        <v>253</v>
      </c>
      <c r="AG110" t="s" s="1">
        <v>354</v>
      </c>
      <c r="AH110" t="n" s="7">
        <v>51.0</v>
      </c>
      <c r="AI110" t="n" s="7">
        <v>4.25</v>
      </c>
      <c r="AJ110" t="s" s="1">
        <v>458</v>
      </c>
      <c r="AK110" t="s" s="1"/>
      <c r="AL110" t="s" s="1"/>
      <c r="AM110" t="s" s="1">
        <v>458</v>
      </c>
      <c r="AN110" t="s" s="1">
        <v>123</v>
      </c>
      <c r="AO110" t="s" s="1"/>
      <c r="AP110" t="s" s="1">
        <v>10</v>
      </c>
      <c r="AQ110" t="s" s="1"/>
      <c r="AR110" t="s" s="1"/>
      <c r="AS110" t="s" s="2"/>
      <c r="AT110" t="s" s="1"/>
      <c r="AU110" t="s" s="1"/>
      <c r="AV110" t="s" s="1"/>
      <c r="AW110" t="s" s="1">
        <v>506</v>
      </c>
      <c r="AX110" t="n" s="8">
        <v>45824.46847699078</v>
      </c>
      <c r="AY110" t="s" s="1">
        <v>47</v>
      </c>
      <c r="AZ110" t="n" s="7">
        <v>51.0</v>
      </c>
      <c r="BA110" t="s" s="1"/>
      <c r="BB110" t="n" s="6">
        <v>46022.0</v>
      </c>
      <c r="BC110" t="n" s="6">
        <v>45820.0</v>
      </c>
      <c r="BD110" t="n" s="6">
        <v>45820.0</v>
      </c>
      <c r="BE110" t="n" s="8">
        <v>46022.0</v>
      </c>
      <c r="BF110" t="s" s="1">
        <v>537</v>
      </c>
      <c r="BG110" t="s" s="1"/>
      <c r="BH110" t="s" s="1"/>
      <c r="BI110" t="s" s="1">
        <v>15</v>
      </c>
    </row>
    <row r="111" spans="1:61">
      <c r="A111" t="n" s="4">
        <v>106</v>
      </c>
      <c r="B111" s="2">
        <f>HYPERLINK("https://my.zakupivli.pro/remote/dispatcher/state_purchase_view/60109700", "UA-2025-06-16-002837-a")</f>
        <v/>
      </c>
      <c r="C111" t="s" s="2">
        <v>351</v>
      </c>
      <c r="D111" t="s" s="1">
        <v>403</v>
      </c>
      <c r="E111" t="s" s="1">
        <v>403</v>
      </c>
      <c r="F111" t="s" s="1">
        <v>83</v>
      </c>
      <c r="G111" t="s" s="1">
        <v>160</v>
      </c>
      <c r="H111" t="s" s="1">
        <v>278</v>
      </c>
      <c r="I111" t="s" s="1">
        <v>443</v>
      </c>
      <c r="J111" t="s" s="1">
        <v>423</v>
      </c>
      <c r="K111" t="s" s="1">
        <v>21</v>
      </c>
      <c r="L111" t="s" s="1">
        <v>356</v>
      </c>
      <c r="M111" t="s" s="1">
        <v>356</v>
      </c>
      <c r="N111" t="s" s="1">
        <v>16</v>
      </c>
      <c r="O111" t="s" s="1">
        <v>16</v>
      </c>
      <c r="P111" t="s" s="1">
        <v>16</v>
      </c>
      <c r="Q111" t="n" s="6">
        <v>45824.0</v>
      </c>
      <c r="R111" t="s" s="1"/>
      <c r="S111" t="s" s="1"/>
      <c r="T111" t="s" s="1"/>
      <c r="U111" t="s" s="1"/>
      <c r="V111" t="s" s="1">
        <v>494</v>
      </c>
      <c r="W111" t="n" s="4">
        <v>1</v>
      </c>
      <c r="X111" t="n" s="7">
        <v>250.0</v>
      </c>
      <c r="Y111" t="s" s="1">
        <v>351</v>
      </c>
      <c r="Z111" t="n" s="1">
        <v>1.0</v>
      </c>
      <c r="AA111" t="n" s="7">
        <v>250.0</v>
      </c>
      <c r="AB111" t="s" s="1">
        <v>559</v>
      </c>
      <c r="AC111" t="s" s="1">
        <v>525</v>
      </c>
      <c r="AD111" t="s" s="1">
        <v>215</v>
      </c>
      <c r="AE111" t="s" s="1">
        <v>354</v>
      </c>
      <c r="AF111" t="s" s="1">
        <v>253</v>
      </c>
      <c r="AG111" t="s" s="1">
        <v>354</v>
      </c>
      <c r="AH111" t="n" s="7">
        <v>250.0</v>
      </c>
      <c r="AI111" t="n" s="7">
        <v>250.0</v>
      </c>
      <c r="AJ111" t="s" s="1">
        <v>458</v>
      </c>
      <c r="AK111" t="s" s="1"/>
      <c r="AL111" t="s" s="1"/>
      <c r="AM111" t="s" s="1">
        <v>458</v>
      </c>
      <c r="AN111" t="s" s="1">
        <v>123</v>
      </c>
      <c r="AO111" t="s" s="1"/>
      <c r="AP111" t="s" s="1">
        <v>10</v>
      </c>
      <c r="AQ111" t="s" s="1"/>
      <c r="AR111" t="s" s="1"/>
      <c r="AS111" t="s" s="2"/>
      <c r="AT111" t="s" s="1"/>
      <c r="AU111" t="s" s="1"/>
      <c r="AV111" t="s" s="1"/>
      <c r="AW111" t="s" s="1">
        <v>506</v>
      </c>
      <c r="AX111" t="n" s="8">
        <v>45824.45701362279</v>
      </c>
      <c r="AY111" t="s" s="1">
        <v>47</v>
      </c>
      <c r="AZ111" t="n" s="7">
        <v>250.0</v>
      </c>
      <c r="BA111" t="s" s="1"/>
      <c r="BB111" t="n" s="6">
        <v>46022.0</v>
      </c>
      <c r="BC111" t="n" s="6">
        <v>45820.0</v>
      </c>
      <c r="BD111" t="n" s="6">
        <v>45820.0</v>
      </c>
      <c r="BE111" t="n" s="8">
        <v>46022.0</v>
      </c>
      <c r="BF111" t="s" s="1">
        <v>537</v>
      </c>
      <c r="BG111" t="s" s="1"/>
      <c r="BH111" t="s" s="1"/>
      <c r="BI111" t="s" s="1">
        <v>15</v>
      </c>
    </row>
    <row r="112" spans="1:61">
      <c r="A112" t="n" s="4">
        <v>107</v>
      </c>
      <c r="B112" s="2">
        <f>HYPERLINK("https://my.zakupivli.pro/remote/dispatcher/state_purchase_view/60109038", "UA-2025-06-16-002559-a")</f>
        <v/>
      </c>
      <c r="C112" t="s" s="2">
        <v>351</v>
      </c>
      <c r="D112" t="s" s="1">
        <v>286</v>
      </c>
      <c r="E112" t="s" s="1">
        <v>418</v>
      </c>
      <c r="F112" t="s" s="1">
        <v>83</v>
      </c>
      <c r="G112" t="s" s="1">
        <v>163</v>
      </c>
      <c r="H112" t="s" s="1">
        <v>278</v>
      </c>
      <c r="I112" t="s" s="1">
        <v>443</v>
      </c>
      <c r="J112" t="s" s="1">
        <v>423</v>
      </c>
      <c r="K112" t="s" s="1">
        <v>21</v>
      </c>
      <c r="L112" t="s" s="1">
        <v>356</v>
      </c>
      <c r="M112" t="s" s="1">
        <v>356</v>
      </c>
      <c r="N112" t="s" s="1">
        <v>16</v>
      </c>
      <c r="O112" t="s" s="1">
        <v>16</v>
      </c>
      <c r="P112" t="s" s="1">
        <v>16</v>
      </c>
      <c r="Q112" t="n" s="6">
        <v>45824.0</v>
      </c>
      <c r="R112" t="s" s="1"/>
      <c r="S112" t="s" s="1"/>
      <c r="T112" t="s" s="1"/>
      <c r="U112" t="s" s="1"/>
      <c r="V112" t="s" s="1">
        <v>494</v>
      </c>
      <c r="W112" t="n" s="4">
        <v>1</v>
      </c>
      <c r="X112" t="n" s="7">
        <v>628.0</v>
      </c>
      <c r="Y112" t="s" s="1">
        <v>351</v>
      </c>
      <c r="Z112" t="n" s="1">
        <v>9.0</v>
      </c>
      <c r="AA112" t="n" s="7">
        <v>69.78</v>
      </c>
      <c r="AB112" t="s" s="1">
        <v>518</v>
      </c>
      <c r="AC112" t="s" s="1">
        <v>525</v>
      </c>
      <c r="AD112" t="s" s="1">
        <v>215</v>
      </c>
      <c r="AE112" t="s" s="1">
        <v>354</v>
      </c>
      <c r="AF112" t="s" s="1">
        <v>253</v>
      </c>
      <c r="AG112" t="s" s="1">
        <v>354</v>
      </c>
      <c r="AH112" t="n" s="7">
        <v>628.0</v>
      </c>
      <c r="AI112" t="n" s="7">
        <v>69.77777777777777</v>
      </c>
      <c r="AJ112" t="s" s="1">
        <v>458</v>
      </c>
      <c r="AK112" t="s" s="1"/>
      <c r="AL112" t="s" s="1"/>
      <c r="AM112" t="s" s="1">
        <v>458</v>
      </c>
      <c r="AN112" t="s" s="1">
        <v>123</v>
      </c>
      <c r="AO112" t="s" s="1"/>
      <c r="AP112" t="s" s="1">
        <v>10</v>
      </c>
      <c r="AQ112" t="s" s="1"/>
      <c r="AR112" t="s" s="1"/>
      <c r="AS112" t="s" s="2"/>
      <c r="AT112" t="s" s="1"/>
      <c r="AU112" t="s" s="1"/>
      <c r="AV112" t="s" s="1"/>
      <c r="AW112" t="s" s="1">
        <v>506</v>
      </c>
      <c r="AX112" t="n" s="8">
        <v>45824.450239844096</v>
      </c>
      <c r="AY112" t="s" s="1">
        <v>47</v>
      </c>
      <c r="AZ112" t="n" s="7">
        <v>628.0</v>
      </c>
      <c r="BA112" t="s" s="1"/>
      <c r="BB112" t="n" s="6">
        <v>46022.0</v>
      </c>
      <c r="BC112" t="n" s="6">
        <v>45820.0</v>
      </c>
      <c r="BD112" t="n" s="6">
        <v>45820.0</v>
      </c>
      <c r="BE112" t="n" s="8">
        <v>46022.0</v>
      </c>
      <c r="BF112" t="s" s="1">
        <v>537</v>
      </c>
      <c r="BG112" t="s" s="1"/>
      <c r="BH112" t="s" s="1"/>
      <c r="BI112" t="s" s="1">
        <v>15</v>
      </c>
    </row>
    <row r="113" spans="1:61">
      <c r="A113" t="n" s="4">
        <v>108</v>
      </c>
      <c r="B113" s="2">
        <f>HYPERLINK("https://my.zakupivli.pro/remote/dispatcher/state_purchase_view/60109009", "UA-2025-06-16-002548-a")</f>
        <v/>
      </c>
      <c r="C113" t="s" s="2">
        <v>351</v>
      </c>
      <c r="D113" t="s" s="1">
        <v>477</v>
      </c>
      <c r="E113" t="s" s="1">
        <v>554</v>
      </c>
      <c r="F113" t="s" s="1">
        <v>83</v>
      </c>
      <c r="G113" t="s" s="1">
        <v>144</v>
      </c>
      <c r="H113" t="s" s="1">
        <v>278</v>
      </c>
      <c r="I113" t="s" s="1">
        <v>443</v>
      </c>
      <c r="J113" t="s" s="1">
        <v>423</v>
      </c>
      <c r="K113" t="s" s="1">
        <v>21</v>
      </c>
      <c r="L113" t="s" s="1">
        <v>347</v>
      </c>
      <c r="M113" t="s" s="1">
        <v>347</v>
      </c>
      <c r="N113" t="s" s="1">
        <v>16</v>
      </c>
      <c r="O113" t="s" s="1">
        <v>16</v>
      </c>
      <c r="P113" t="s" s="1">
        <v>16</v>
      </c>
      <c r="Q113" t="n" s="6">
        <v>45824.0</v>
      </c>
      <c r="R113" t="s" s="1"/>
      <c r="S113" t="s" s="1"/>
      <c r="T113" t="s" s="1"/>
      <c r="U113" t="s" s="1"/>
      <c r="V113" t="s" s="1">
        <v>494</v>
      </c>
      <c r="W113" t="n" s="4">
        <v>1</v>
      </c>
      <c r="X113" t="n" s="7">
        <v>520.0</v>
      </c>
      <c r="Y113" t="s" s="1">
        <v>351</v>
      </c>
      <c r="Z113" t="n" s="1">
        <v>2.0</v>
      </c>
      <c r="AA113" t="n" s="7">
        <v>260.0</v>
      </c>
      <c r="AB113" t="s" s="1">
        <v>518</v>
      </c>
      <c r="AC113" t="s" s="1">
        <v>525</v>
      </c>
      <c r="AD113" t="s" s="1">
        <v>215</v>
      </c>
      <c r="AE113" t="s" s="1">
        <v>354</v>
      </c>
      <c r="AF113" t="s" s="1">
        <v>253</v>
      </c>
      <c r="AG113" t="s" s="1">
        <v>354</v>
      </c>
      <c r="AH113" t="n" s="7">
        <v>520.0</v>
      </c>
      <c r="AI113" t="n" s="7">
        <v>260.0</v>
      </c>
      <c r="AJ113" t="s" s="1">
        <v>474</v>
      </c>
      <c r="AK113" t="s" s="1"/>
      <c r="AL113" t="s" s="1"/>
      <c r="AM113" t="s" s="1">
        <v>474</v>
      </c>
      <c r="AN113" t="s" s="1">
        <v>98</v>
      </c>
      <c r="AO113" t="s" s="1"/>
      <c r="AP113" t="s" s="1"/>
      <c r="AQ113" t="s" s="1"/>
      <c r="AR113" t="s" s="1"/>
      <c r="AS113" t="s" s="2"/>
      <c r="AT113" t="s" s="1"/>
      <c r="AU113" t="s" s="1"/>
      <c r="AV113" t="s" s="1"/>
      <c r="AW113" t="s" s="1">
        <v>506</v>
      </c>
      <c r="AX113" t="n" s="8">
        <v>45824.45082562125</v>
      </c>
      <c r="AY113" t="s" s="1">
        <v>52</v>
      </c>
      <c r="AZ113" t="n" s="7">
        <v>520.0</v>
      </c>
      <c r="BA113" t="s" s="1"/>
      <c r="BB113" t="n" s="6">
        <v>46022.0</v>
      </c>
      <c r="BC113" t="n" s="6">
        <v>45824.0</v>
      </c>
      <c r="BD113" t="n" s="6">
        <v>45824.0</v>
      </c>
      <c r="BE113" t="n" s="8">
        <v>46022.0</v>
      </c>
      <c r="BF113" t="s" s="1">
        <v>537</v>
      </c>
      <c r="BG113" t="s" s="1"/>
      <c r="BH113" t="s" s="1"/>
      <c r="BI113" t="s" s="1">
        <v>15</v>
      </c>
    </row>
    <row r="114" spans="1:61">
      <c r="A114" t="n" s="4">
        <v>109</v>
      </c>
      <c r="B114" s="2">
        <f>HYPERLINK("https://my.zakupivli.pro/remote/dispatcher/state_purchase_view/60106604", "UA-2025-06-16-001518-a")</f>
        <v/>
      </c>
      <c r="C114" t="s" s="2">
        <v>351</v>
      </c>
      <c r="D114" t="s" s="1">
        <v>378</v>
      </c>
      <c r="E114" t="s" s="1">
        <v>370</v>
      </c>
      <c r="F114" t="s" s="1">
        <v>83</v>
      </c>
      <c r="G114" t="s" s="1">
        <v>82</v>
      </c>
      <c r="H114" t="s" s="1">
        <v>278</v>
      </c>
      <c r="I114" t="s" s="1">
        <v>443</v>
      </c>
      <c r="J114" t="s" s="1">
        <v>423</v>
      </c>
      <c r="K114" t="s" s="1">
        <v>21</v>
      </c>
      <c r="L114" t="s" s="1">
        <v>356</v>
      </c>
      <c r="M114" t="s" s="1">
        <v>356</v>
      </c>
      <c r="N114" t="s" s="1">
        <v>16</v>
      </c>
      <c r="O114" t="s" s="1">
        <v>16</v>
      </c>
      <c r="P114" t="s" s="1">
        <v>16</v>
      </c>
      <c r="Q114" t="n" s="6">
        <v>45824.0</v>
      </c>
      <c r="R114" t="s" s="1"/>
      <c r="S114" t="s" s="1"/>
      <c r="T114" t="s" s="1"/>
      <c r="U114" t="s" s="1"/>
      <c r="V114" t="s" s="1">
        <v>494</v>
      </c>
      <c r="W114" t="n" s="4">
        <v>1</v>
      </c>
      <c r="X114" t="n" s="7">
        <v>250.0</v>
      </c>
      <c r="Y114" t="s" s="1">
        <v>351</v>
      </c>
      <c r="Z114" t="n" s="1">
        <v>5.0</v>
      </c>
      <c r="AA114" t="n" s="7">
        <v>50.0</v>
      </c>
      <c r="AB114" t="s" s="1">
        <v>518</v>
      </c>
      <c r="AC114" t="s" s="1">
        <v>525</v>
      </c>
      <c r="AD114" t="s" s="1">
        <v>215</v>
      </c>
      <c r="AE114" t="s" s="1">
        <v>354</v>
      </c>
      <c r="AF114" t="s" s="1">
        <v>253</v>
      </c>
      <c r="AG114" t="s" s="1">
        <v>354</v>
      </c>
      <c r="AH114" t="n" s="7">
        <v>250.0</v>
      </c>
      <c r="AI114" t="n" s="7">
        <v>50.0</v>
      </c>
      <c r="AJ114" t="s" s="1">
        <v>458</v>
      </c>
      <c r="AK114" t="s" s="1"/>
      <c r="AL114" t="s" s="1"/>
      <c r="AM114" t="s" s="1">
        <v>458</v>
      </c>
      <c r="AN114" t="s" s="1">
        <v>123</v>
      </c>
      <c r="AO114" t="s" s="1"/>
      <c r="AP114" t="s" s="1">
        <v>10</v>
      </c>
      <c r="AQ114" t="s" s="1"/>
      <c r="AR114" t="s" s="1"/>
      <c r="AS114" t="s" s="2"/>
      <c r="AT114" t="s" s="1"/>
      <c r="AU114" t="s" s="1"/>
      <c r="AV114" t="s" s="1"/>
      <c r="AW114" t="s" s="1">
        <v>506</v>
      </c>
      <c r="AX114" t="n" s="8">
        <v>45824.42342938299</v>
      </c>
      <c r="AY114" t="s" s="1">
        <v>47</v>
      </c>
      <c r="AZ114" t="n" s="7">
        <v>250.0</v>
      </c>
      <c r="BA114" t="s" s="1"/>
      <c r="BB114" t="n" s="6">
        <v>46022.0</v>
      </c>
      <c r="BC114" t="n" s="6">
        <v>45820.0</v>
      </c>
      <c r="BD114" t="n" s="6">
        <v>45820.0</v>
      </c>
      <c r="BE114" t="n" s="8">
        <v>46022.0</v>
      </c>
      <c r="BF114" t="s" s="1">
        <v>537</v>
      </c>
      <c r="BG114" t="s" s="1"/>
      <c r="BH114" t="s" s="1"/>
      <c r="BI114" t="s" s="1">
        <v>15</v>
      </c>
    </row>
    <row r="115" spans="1:61">
      <c r="A115" t="n" s="4">
        <v>110</v>
      </c>
      <c r="B115" s="2">
        <f>HYPERLINK("https://my.zakupivli.pro/remote/dispatcher/state_purchase_view/60105671", "UA-2025-06-16-001107-a")</f>
        <v/>
      </c>
      <c r="C115" t="s" s="2">
        <v>351</v>
      </c>
      <c r="D115" t="s" s="1">
        <v>268</v>
      </c>
      <c r="E115" t="s" s="1">
        <v>268</v>
      </c>
      <c r="F115" t="s" s="1">
        <v>83</v>
      </c>
      <c r="G115" t="s" s="1">
        <v>37</v>
      </c>
      <c r="H115" t="s" s="1">
        <v>278</v>
      </c>
      <c r="I115" t="s" s="1">
        <v>443</v>
      </c>
      <c r="J115" t="s" s="1">
        <v>423</v>
      </c>
      <c r="K115" t="s" s="1">
        <v>21</v>
      </c>
      <c r="L115" t="s" s="1">
        <v>356</v>
      </c>
      <c r="M115" t="s" s="1">
        <v>356</v>
      </c>
      <c r="N115" t="s" s="1">
        <v>16</v>
      </c>
      <c r="O115" t="s" s="1">
        <v>16</v>
      </c>
      <c r="P115" t="s" s="1">
        <v>16</v>
      </c>
      <c r="Q115" t="n" s="6">
        <v>45824.0</v>
      </c>
      <c r="R115" t="s" s="1"/>
      <c r="S115" t="s" s="1"/>
      <c r="T115" t="s" s="1"/>
      <c r="U115" t="s" s="1"/>
      <c r="V115" t="s" s="1">
        <v>494</v>
      </c>
      <c r="W115" t="n" s="4">
        <v>1</v>
      </c>
      <c r="X115" t="n" s="7">
        <v>500.0</v>
      </c>
      <c r="Y115" t="s" s="1">
        <v>351</v>
      </c>
      <c r="Z115" t="n" s="1">
        <v>1.0</v>
      </c>
      <c r="AA115" t="n" s="7">
        <v>500.0</v>
      </c>
      <c r="AB115" t="s" s="1">
        <v>559</v>
      </c>
      <c r="AC115" t="s" s="1">
        <v>525</v>
      </c>
      <c r="AD115" t="s" s="1">
        <v>215</v>
      </c>
      <c r="AE115" t="s" s="1">
        <v>354</v>
      </c>
      <c r="AF115" t="s" s="1">
        <v>253</v>
      </c>
      <c r="AG115" t="s" s="1">
        <v>354</v>
      </c>
      <c r="AH115" t="n" s="7">
        <v>500.0</v>
      </c>
      <c r="AI115" t="n" s="7">
        <v>500.0</v>
      </c>
      <c r="AJ115" t="s" s="1">
        <v>458</v>
      </c>
      <c r="AK115" t="s" s="1"/>
      <c r="AL115" t="s" s="1"/>
      <c r="AM115" t="s" s="1">
        <v>458</v>
      </c>
      <c r="AN115" t="s" s="1">
        <v>123</v>
      </c>
      <c r="AO115" t="s" s="1"/>
      <c r="AP115" t="s" s="1">
        <v>10</v>
      </c>
      <c r="AQ115" t="s" s="1"/>
      <c r="AR115" t="s" s="1"/>
      <c r="AS115" t="s" s="2"/>
      <c r="AT115" t="s" s="1"/>
      <c r="AU115" t="s" s="1"/>
      <c r="AV115" t="s" s="1"/>
      <c r="AW115" t="s" s="1">
        <v>506</v>
      </c>
      <c r="AX115" t="n" s="8">
        <v>45824.40851389995</v>
      </c>
      <c r="AY115" t="s" s="1">
        <v>47</v>
      </c>
      <c r="AZ115" t="n" s="7">
        <v>500.0</v>
      </c>
      <c r="BA115" t="s" s="1"/>
      <c r="BB115" t="n" s="6">
        <v>46022.0</v>
      </c>
      <c r="BC115" t="n" s="6">
        <v>45820.0</v>
      </c>
      <c r="BD115" t="n" s="6">
        <v>45820.0</v>
      </c>
      <c r="BE115" t="n" s="8">
        <v>46022.0</v>
      </c>
      <c r="BF115" t="s" s="1">
        <v>537</v>
      </c>
      <c r="BG115" t="s" s="1"/>
      <c r="BH115" t="s" s="1"/>
      <c r="BI115" t="s" s="1">
        <v>15</v>
      </c>
    </row>
    <row r="116" spans="1:61">
      <c r="A116" t="n" s="4">
        <v>111</v>
      </c>
      <c r="B116" s="2">
        <f>HYPERLINK("https://my.zakupivli.pro/remote/dispatcher/state_purchase_view/60104962", "UA-2025-06-16-000820-a")</f>
        <v/>
      </c>
      <c r="C116" t="s" s="2">
        <v>351</v>
      </c>
      <c r="D116" t="s" s="1">
        <v>320</v>
      </c>
      <c r="E116" t="s" s="1">
        <v>320</v>
      </c>
      <c r="F116" t="s" s="1">
        <v>83</v>
      </c>
      <c r="G116" t="s" s="1">
        <v>171</v>
      </c>
      <c r="H116" t="s" s="1">
        <v>278</v>
      </c>
      <c r="I116" t="s" s="1">
        <v>443</v>
      </c>
      <c r="J116" t="s" s="1">
        <v>423</v>
      </c>
      <c r="K116" t="s" s="1">
        <v>21</v>
      </c>
      <c r="L116" t="s" s="1">
        <v>356</v>
      </c>
      <c r="M116" t="s" s="1">
        <v>356</v>
      </c>
      <c r="N116" t="s" s="1">
        <v>16</v>
      </c>
      <c r="O116" t="s" s="1">
        <v>16</v>
      </c>
      <c r="P116" t="s" s="1">
        <v>16</v>
      </c>
      <c r="Q116" t="n" s="6">
        <v>45824.0</v>
      </c>
      <c r="R116" t="s" s="1"/>
      <c r="S116" t="s" s="1"/>
      <c r="T116" t="s" s="1"/>
      <c r="U116" t="s" s="1"/>
      <c r="V116" t="s" s="1">
        <v>494</v>
      </c>
      <c r="W116" t="n" s="4">
        <v>1</v>
      </c>
      <c r="X116" t="n" s="7">
        <v>1655.0</v>
      </c>
      <c r="Y116" t="s" s="1">
        <v>351</v>
      </c>
      <c r="Z116" t="n" s="1">
        <v>1.0</v>
      </c>
      <c r="AA116" t="n" s="7">
        <v>1655.0</v>
      </c>
      <c r="AB116" t="s" s="1">
        <v>559</v>
      </c>
      <c r="AC116" t="s" s="1">
        <v>525</v>
      </c>
      <c r="AD116" t="s" s="1">
        <v>215</v>
      </c>
      <c r="AE116" t="s" s="1">
        <v>354</v>
      </c>
      <c r="AF116" t="s" s="1">
        <v>253</v>
      </c>
      <c r="AG116" t="s" s="1">
        <v>354</v>
      </c>
      <c r="AH116" t="n" s="7">
        <v>1655.0</v>
      </c>
      <c r="AI116" t="n" s="7">
        <v>1655.0</v>
      </c>
      <c r="AJ116" t="s" s="1">
        <v>458</v>
      </c>
      <c r="AK116" t="s" s="1"/>
      <c r="AL116" t="s" s="1"/>
      <c r="AM116" t="s" s="1">
        <v>458</v>
      </c>
      <c r="AN116" t="s" s="1">
        <v>123</v>
      </c>
      <c r="AO116" t="s" s="1"/>
      <c r="AP116" t="s" s="1"/>
      <c r="AQ116" t="s" s="1"/>
      <c r="AR116" t="s" s="1"/>
      <c r="AS116" t="s" s="2"/>
      <c r="AT116" t="s" s="1"/>
      <c r="AU116" t="s" s="1"/>
      <c r="AV116" t="s" s="1"/>
      <c r="AW116" t="s" s="1">
        <v>506</v>
      </c>
      <c r="AX116" t="n" s="8">
        <v>45824.396658604295</v>
      </c>
      <c r="AY116" t="s" s="1">
        <v>47</v>
      </c>
      <c r="AZ116" t="n" s="7">
        <v>1655.0</v>
      </c>
      <c r="BA116" t="s" s="1"/>
      <c r="BB116" t="n" s="6">
        <v>46022.0</v>
      </c>
      <c r="BC116" t="n" s="6">
        <v>45820.0</v>
      </c>
      <c r="BD116" t="n" s="6">
        <v>45820.0</v>
      </c>
      <c r="BE116" t="n" s="8">
        <v>46022.0</v>
      </c>
      <c r="BF116" t="s" s="1">
        <v>537</v>
      </c>
      <c r="BG116" t="s" s="1"/>
      <c r="BH116" t="s" s="1"/>
      <c r="BI116" t="s" s="1">
        <v>15</v>
      </c>
    </row>
    <row r="117" spans="1:61">
      <c r="A117" t="n" s="4">
        <v>112</v>
      </c>
      <c r="B117" s="2">
        <f>HYPERLINK("https://my.zakupivli.pro/remote/dispatcher/state_purchase_view/60088236", "UA-2025-06-13-006031-a")</f>
        <v/>
      </c>
      <c r="C117" t="s" s="2">
        <v>351</v>
      </c>
      <c r="D117" t="s" s="1">
        <v>405</v>
      </c>
      <c r="E117" t="s" s="1">
        <v>405</v>
      </c>
      <c r="F117" t="s" s="1">
        <v>83</v>
      </c>
      <c r="G117" t="s" s="1">
        <v>163</v>
      </c>
      <c r="H117" t="s" s="1">
        <v>278</v>
      </c>
      <c r="I117" t="s" s="1">
        <v>443</v>
      </c>
      <c r="J117" t="s" s="1">
        <v>423</v>
      </c>
      <c r="K117" t="s" s="1">
        <v>21</v>
      </c>
      <c r="L117" t="s" s="1">
        <v>356</v>
      </c>
      <c r="M117" t="s" s="1">
        <v>356</v>
      </c>
      <c r="N117" t="s" s="1">
        <v>16</v>
      </c>
      <c r="O117" t="s" s="1">
        <v>16</v>
      </c>
      <c r="P117" t="s" s="1">
        <v>16</v>
      </c>
      <c r="Q117" t="n" s="6">
        <v>45821.0</v>
      </c>
      <c r="R117" t="s" s="1"/>
      <c r="S117" t="s" s="1"/>
      <c r="T117" t="s" s="1"/>
      <c r="U117" t="s" s="1"/>
      <c r="V117" t="s" s="1">
        <v>494</v>
      </c>
      <c r="W117" t="n" s="4">
        <v>1</v>
      </c>
      <c r="X117" t="n" s="7">
        <v>281.6</v>
      </c>
      <c r="Y117" t="s" s="1">
        <v>351</v>
      </c>
      <c r="Z117" t="n" s="1">
        <v>1.0</v>
      </c>
      <c r="AA117" t="n" s="7">
        <v>281.6</v>
      </c>
      <c r="AB117" t="s" s="1">
        <v>559</v>
      </c>
      <c r="AC117" t="s" s="1">
        <v>525</v>
      </c>
      <c r="AD117" t="s" s="1">
        <v>215</v>
      </c>
      <c r="AE117" t="s" s="1">
        <v>354</v>
      </c>
      <c r="AF117" t="s" s="1">
        <v>253</v>
      </c>
      <c r="AG117" t="s" s="1">
        <v>354</v>
      </c>
      <c r="AH117" t="n" s="7">
        <v>281.6</v>
      </c>
      <c r="AI117" t="n" s="7">
        <v>281.6</v>
      </c>
      <c r="AJ117" t="s" s="1">
        <v>471</v>
      </c>
      <c r="AK117" t="s" s="1"/>
      <c r="AL117" t="s" s="1"/>
      <c r="AM117" t="s" s="1">
        <v>471</v>
      </c>
      <c r="AN117" t="s" s="1">
        <v>112</v>
      </c>
      <c r="AO117" t="s" s="1"/>
      <c r="AP117" t="s" s="1"/>
      <c r="AQ117" t="s" s="1"/>
      <c r="AR117" t="s" s="1"/>
      <c r="AS117" t="s" s="2"/>
      <c r="AT117" t="s" s="1"/>
      <c r="AU117" t="s" s="1"/>
      <c r="AV117" t="s" s="1"/>
      <c r="AW117" t="s" s="1">
        <v>506</v>
      </c>
      <c r="AX117" t="n" s="8">
        <v>45821.526970779385</v>
      </c>
      <c r="AY117" t="s" s="1">
        <v>51</v>
      </c>
      <c r="AZ117" t="n" s="7">
        <v>281.6</v>
      </c>
      <c r="BA117" t="s" s="1"/>
      <c r="BB117" t="n" s="6">
        <v>46022.0</v>
      </c>
      <c r="BC117" t="n" s="6">
        <v>45820.0</v>
      </c>
      <c r="BD117" t="n" s="6">
        <v>45820.0</v>
      </c>
      <c r="BE117" t="n" s="8">
        <v>46022.0</v>
      </c>
      <c r="BF117" t="s" s="1">
        <v>537</v>
      </c>
      <c r="BG117" t="s" s="1"/>
      <c r="BH117" t="s" s="1"/>
      <c r="BI117" t="s" s="1">
        <v>15</v>
      </c>
    </row>
    <row r="118" spans="1:61">
      <c r="A118" t="n" s="4">
        <v>113</v>
      </c>
      <c r="B118" s="2">
        <f>HYPERLINK("https://my.zakupivli.pro/remote/dispatcher/state_purchase_view/60087873", "UA-2025-06-13-005870-a")</f>
        <v/>
      </c>
      <c r="C118" t="s" s="2">
        <v>351</v>
      </c>
      <c r="D118" t="s" s="1">
        <v>483</v>
      </c>
      <c r="E118" t="s" s="1">
        <v>483</v>
      </c>
      <c r="F118" t="s" s="1">
        <v>83</v>
      </c>
      <c r="G118" t="s" s="1">
        <v>153</v>
      </c>
      <c r="H118" t="s" s="1">
        <v>278</v>
      </c>
      <c r="I118" t="s" s="1">
        <v>443</v>
      </c>
      <c r="J118" t="s" s="1">
        <v>423</v>
      </c>
      <c r="K118" t="s" s="1">
        <v>21</v>
      </c>
      <c r="L118" t="s" s="1">
        <v>356</v>
      </c>
      <c r="M118" t="s" s="1">
        <v>356</v>
      </c>
      <c r="N118" t="s" s="1">
        <v>16</v>
      </c>
      <c r="O118" t="s" s="1">
        <v>16</v>
      </c>
      <c r="P118" t="s" s="1">
        <v>16</v>
      </c>
      <c r="Q118" t="n" s="6">
        <v>45821.0</v>
      </c>
      <c r="R118" t="s" s="1"/>
      <c r="S118" t="s" s="1"/>
      <c r="T118" t="s" s="1"/>
      <c r="U118" t="s" s="1"/>
      <c r="V118" t="s" s="1">
        <v>494</v>
      </c>
      <c r="W118" t="n" s="4">
        <v>1</v>
      </c>
      <c r="X118" t="n" s="7">
        <v>110.0</v>
      </c>
      <c r="Y118" t="s" s="1">
        <v>351</v>
      </c>
      <c r="Z118" t="n" s="1">
        <v>5.0</v>
      </c>
      <c r="AA118" t="n" s="7">
        <v>22.0</v>
      </c>
      <c r="AB118" t="s" s="1">
        <v>523</v>
      </c>
      <c r="AC118" t="s" s="1">
        <v>525</v>
      </c>
      <c r="AD118" t="s" s="1">
        <v>215</v>
      </c>
      <c r="AE118" t="s" s="1">
        <v>354</v>
      </c>
      <c r="AF118" t="s" s="1">
        <v>253</v>
      </c>
      <c r="AG118" t="s" s="1">
        <v>354</v>
      </c>
      <c r="AH118" t="n" s="7">
        <v>110.0</v>
      </c>
      <c r="AI118" t="n" s="7">
        <v>22.0</v>
      </c>
      <c r="AJ118" t="s" s="1">
        <v>471</v>
      </c>
      <c r="AK118" t="s" s="1"/>
      <c r="AL118" t="s" s="1"/>
      <c r="AM118" t="s" s="1">
        <v>471</v>
      </c>
      <c r="AN118" t="s" s="1">
        <v>112</v>
      </c>
      <c r="AO118" t="s" s="1"/>
      <c r="AP118" t="s" s="1"/>
      <c r="AQ118" t="s" s="1"/>
      <c r="AR118" t="s" s="1"/>
      <c r="AS118" t="s" s="2"/>
      <c r="AT118" t="s" s="1"/>
      <c r="AU118" t="s" s="1"/>
      <c r="AV118" t="s" s="1"/>
      <c r="AW118" t="s" s="1">
        <v>506</v>
      </c>
      <c r="AX118" t="n" s="8">
        <v>45821.52013102611</v>
      </c>
      <c r="AY118" t="s" s="1">
        <v>51</v>
      </c>
      <c r="AZ118" t="n" s="7">
        <v>110.0</v>
      </c>
      <c r="BA118" t="s" s="1"/>
      <c r="BB118" t="n" s="6">
        <v>46022.0</v>
      </c>
      <c r="BC118" t="n" s="6">
        <v>45820.0</v>
      </c>
      <c r="BD118" t="n" s="6">
        <v>45820.0</v>
      </c>
      <c r="BE118" t="n" s="8">
        <v>46022.0</v>
      </c>
      <c r="BF118" t="s" s="1">
        <v>537</v>
      </c>
      <c r="BG118" t="s" s="1"/>
      <c r="BH118" t="s" s="1"/>
      <c r="BI118" t="s" s="1">
        <v>15</v>
      </c>
    </row>
    <row r="119" spans="1:61">
      <c r="A119" t="n" s="4">
        <v>114</v>
      </c>
      <c r="B119" s="2">
        <f>HYPERLINK("https://my.zakupivli.pro/remote/dispatcher/state_purchase_view/60087634", "UA-2025-06-13-005712-a")</f>
        <v/>
      </c>
      <c r="C119" t="s" s="2">
        <v>351</v>
      </c>
      <c r="D119" t="s" s="1">
        <v>274</v>
      </c>
      <c r="E119" t="s" s="1">
        <v>302</v>
      </c>
      <c r="F119" t="s" s="1">
        <v>83</v>
      </c>
      <c r="G119" t="s" s="1">
        <v>113</v>
      </c>
      <c r="H119" t="s" s="1">
        <v>278</v>
      </c>
      <c r="I119" t="s" s="1">
        <v>443</v>
      </c>
      <c r="J119" t="s" s="1">
        <v>423</v>
      </c>
      <c r="K119" t="s" s="1">
        <v>21</v>
      </c>
      <c r="L119" t="s" s="1">
        <v>356</v>
      </c>
      <c r="M119" t="s" s="1">
        <v>356</v>
      </c>
      <c r="N119" t="s" s="1">
        <v>16</v>
      </c>
      <c r="O119" t="s" s="1">
        <v>16</v>
      </c>
      <c r="P119" t="s" s="1">
        <v>16</v>
      </c>
      <c r="Q119" t="n" s="6">
        <v>45821.0</v>
      </c>
      <c r="R119" t="s" s="1"/>
      <c r="S119" t="s" s="1"/>
      <c r="T119" t="s" s="1"/>
      <c r="U119" t="s" s="1"/>
      <c r="V119" t="s" s="1">
        <v>494</v>
      </c>
      <c r="W119" t="n" s="4">
        <v>1</v>
      </c>
      <c r="X119" t="n" s="7">
        <v>126.6</v>
      </c>
      <c r="Y119" t="s" s="1">
        <v>351</v>
      </c>
      <c r="Z119" t="n" s="1">
        <v>6.0</v>
      </c>
      <c r="AA119" t="n" s="7">
        <v>21.1</v>
      </c>
      <c r="AB119" t="s" s="1">
        <v>518</v>
      </c>
      <c r="AC119" t="s" s="1">
        <v>525</v>
      </c>
      <c r="AD119" t="s" s="1">
        <v>215</v>
      </c>
      <c r="AE119" t="s" s="1">
        <v>354</v>
      </c>
      <c r="AF119" t="s" s="1">
        <v>253</v>
      </c>
      <c r="AG119" t="s" s="1">
        <v>354</v>
      </c>
      <c r="AH119" t="n" s="7">
        <v>126.6</v>
      </c>
      <c r="AI119" t="n" s="7">
        <v>21.099999999999998</v>
      </c>
      <c r="AJ119" t="s" s="1">
        <v>471</v>
      </c>
      <c r="AK119" t="s" s="1"/>
      <c r="AL119" t="s" s="1"/>
      <c r="AM119" t="s" s="1">
        <v>471</v>
      </c>
      <c r="AN119" t="s" s="1">
        <v>112</v>
      </c>
      <c r="AO119" t="s" s="1"/>
      <c r="AP119" t="s" s="1"/>
      <c r="AQ119" t="s" s="1"/>
      <c r="AR119" t="s" s="1"/>
      <c r="AS119" t="s" s="2"/>
      <c r="AT119" t="s" s="1"/>
      <c r="AU119" t="s" s="1"/>
      <c r="AV119" t="s" s="1"/>
      <c r="AW119" t="s" s="1">
        <v>506</v>
      </c>
      <c r="AX119" t="n" s="8">
        <v>45821.515191644874</v>
      </c>
      <c r="AY119" t="s" s="1">
        <v>51</v>
      </c>
      <c r="AZ119" t="n" s="7">
        <v>126.6</v>
      </c>
      <c r="BA119" t="s" s="1"/>
      <c r="BB119" t="n" s="6">
        <v>46022.0</v>
      </c>
      <c r="BC119" t="n" s="6">
        <v>45820.0</v>
      </c>
      <c r="BD119" t="n" s="6">
        <v>45820.0</v>
      </c>
      <c r="BE119" t="n" s="8">
        <v>46022.0</v>
      </c>
      <c r="BF119" t="s" s="1">
        <v>537</v>
      </c>
      <c r="BG119" t="s" s="1"/>
      <c r="BH119" t="s" s="1"/>
      <c r="BI119" t="s" s="1">
        <v>15</v>
      </c>
    </row>
    <row r="120" spans="1:61">
      <c r="A120" t="n" s="4">
        <v>115</v>
      </c>
      <c r="B120" s="2">
        <f>HYPERLINK("https://my.zakupivli.pro/remote/dispatcher/state_purchase_view/60055590", "UA-2025-06-12-005278-a")</f>
        <v/>
      </c>
      <c r="C120" t="s" s="2">
        <v>351</v>
      </c>
      <c r="D120" t="s" s="1">
        <v>303</v>
      </c>
      <c r="E120" t="s" s="1">
        <v>422</v>
      </c>
      <c r="F120" t="s" s="1">
        <v>83</v>
      </c>
      <c r="G120" t="s" s="1">
        <v>146</v>
      </c>
      <c r="H120" t="s" s="1">
        <v>278</v>
      </c>
      <c r="I120" t="s" s="1">
        <v>443</v>
      </c>
      <c r="J120" t="s" s="1">
        <v>423</v>
      </c>
      <c r="K120" t="s" s="1">
        <v>21</v>
      </c>
      <c r="L120" t="s" s="1">
        <v>356</v>
      </c>
      <c r="M120" t="s" s="1">
        <v>356</v>
      </c>
      <c r="N120" t="s" s="1">
        <v>16</v>
      </c>
      <c r="O120" t="s" s="1">
        <v>16</v>
      </c>
      <c r="P120" t="s" s="1">
        <v>16</v>
      </c>
      <c r="Q120" t="n" s="6">
        <v>45820.0</v>
      </c>
      <c r="R120" t="s" s="1"/>
      <c r="S120" t="s" s="1"/>
      <c r="T120" t="s" s="1"/>
      <c r="U120" t="s" s="1"/>
      <c r="V120" t="s" s="1">
        <v>494</v>
      </c>
      <c r="W120" t="n" s="4">
        <v>1</v>
      </c>
      <c r="X120" t="n" s="7">
        <v>450.0</v>
      </c>
      <c r="Y120" t="s" s="1">
        <v>351</v>
      </c>
      <c r="Z120" t="n" s="1">
        <v>7.0</v>
      </c>
      <c r="AA120" t="n" s="7">
        <v>64.29</v>
      </c>
      <c r="AB120" t="s" s="1">
        <v>518</v>
      </c>
      <c r="AC120" t="s" s="1">
        <v>525</v>
      </c>
      <c r="AD120" t="s" s="1">
        <v>215</v>
      </c>
      <c r="AE120" t="s" s="1">
        <v>354</v>
      </c>
      <c r="AF120" t="s" s="1">
        <v>253</v>
      </c>
      <c r="AG120" t="s" s="1">
        <v>354</v>
      </c>
      <c r="AH120" t="n" s="7">
        <v>450.0</v>
      </c>
      <c r="AI120" t="n" s="7">
        <v>64.28571428571429</v>
      </c>
      <c r="AJ120" t="s" s="1">
        <v>458</v>
      </c>
      <c r="AK120" t="s" s="1"/>
      <c r="AL120" t="s" s="1"/>
      <c r="AM120" t="s" s="1">
        <v>458</v>
      </c>
      <c r="AN120" t="s" s="1">
        <v>123</v>
      </c>
      <c r="AO120" t="s" s="1"/>
      <c r="AP120" t="s" s="1">
        <v>10</v>
      </c>
      <c r="AQ120" t="s" s="1"/>
      <c r="AR120" t="s" s="1"/>
      <c r="AS120" t="s" s="2"/>
      <c r="AT120" t="s" s="1"/>
      <c r="AU120" t="s" s="1"/>
      <c r="AV120" t="s" s="1"/>
      <c r="AW120" t="s" s="1">
        <v>506</v>
      </c>
      <c r="AX120" t="n" s="8">
        <v>45820.51182832652</v>
      </c>
      <c r="AY120" t="s" s="1">
        <v>50</v>
      </c>
      <c r="AZ120" t="n" s="7">
        <v>450.0</v>
      </c>
      <c r="BA120" t="s" s="1"/>
      <c r="BB120" t="n" s="6">
        <v>46022.0</v>
      </c>
      <c r="BC120" t="n" s="6">
        <v>45820.0</v>
      </c>
      <c r="BD120" t="n" s="6">
        <v>45820.0</v>
      </c>
      <c r="BE120" t="n" s="8">
        <v>46022.0</v>
      </c>
      <c r="BF120" t="s" s="1">
        <v>537</v>
      </c>
      <c r="BG120" t="s" s="1"/>
      <c r="BH120" t="s" s="1"/>
      <c r="BI120" t="s" s="1">
        <v>15</v>
      </c>
    </row>
    <row r="121" spans="1:61">
      <c r="A121" t="n" s="4">
        <v>116</v>
      </c>
      <c r="B121" s="2">
        <f>HYPERLINK("https://my.zakupivli.pro/remote/dispatcher/state_purchase_view/60053190", "UA-2025-06-12-004234-a")</f>
        <v/>
      </c>
      <c r="C121" t="s" s="2">
        <v>351</v>
      </c>
      <c r="D121" t="s" s="1">
        <v>476</v>
      </c>
      <c r="E121" t="s" s="1">
        <v>476</v>
      </c>
      <c r="F121" t="s" s="1">
        <v>83</v>
      </c>
      <c r="G121" t="s" s="1">
        <v>172</v>
      </c>
      <c r="H121" t="s" s="1">
        <v>278</v>
      </c>
      <c r="I121" t="s" s="1">
        <v>443</v>
      </c>
      <c r="J121" t="s" s="1">
        <v>423</v>
      </c>
      <c r="K121" t="s" s="1">
        <v>21</v>
      </c>
      <c r="L121" t="s" s="1">
        <v>356</v>
      </c>
      <c r="M121" t="s" s="1">
        <v>356</v>
      </c>
      <c r="N121" t="s" s="1">
        <v>16</v>
      </c>
      <c r="O121" t="s" s="1">
        <v>16</v>
      </c>
      <c r="P121" t="s" s="1">
        <v>16</v>
      </c>
      <c r="Q121" t="n" s="6">
        <v>45820.0</v>
      </c>
      <c r="R121" t="s" s="1"/>
      <c r="S121" t="s" s="1"/>
      <c r="T121" t="s" s="1"/>
      <c r="U121" t="s" s="1"/>
      <c r="V121" t="s" s="1">
        <v>494</v>
      </c>
      <c r="W121" t="n" s="4">
        <v>1</v>
      </c>
      <c r="X121" t="n" s="7">
        <v>1050.0</v>
      </c>
      <c r="Y121" t="s" s="1">
        <v>351</v>
      </c>
      <c r="Z121" t="n" s="1">
        <v>5.0</v>
      </c>
      <c r="AA121" t="n" s="7">
        <v>210.0</v>
      </c>
      <c r="AB121" t="s" s="1">
        <v>559</v>
      </c>
      <c r="AC121" t="s" s="1">
        <v>525</v>
      </c>
      <c r="AD121" t="s" s="1">
        <v>215</v>
      </c>
      <c r="AE121" t="s" s="1">
        <v>354</v>
      </c>
      <c r="AF121" t="s" s="1">
        <v>253</v>
      </c>
      <c r="AG121" t="s" s="1">
        <v>354</v>
      </c>
      <c r="AH121" t="n" s="7">
        <v>1050.0</v>
      </c>
      <c r="AI121" t="n" s="7">
        <v>210.0</v>
      </c>
      <c r="AJ121" t="s" s="1">
        <v>458</v>
      </c>
      <c r="AK121" t="s" s="1"/>
      <c r="AL121" t="s" s="1"/>
      <c r="AM121" t="s" s="1">
        <v>458</v>
      </c>
      <c r="AN121" t="s" s="1">
        <v>123</v>
      </c>
      <c r="AO121" t="s" s="1"/>
      <c r="AP121" t="s" s="1">
        <v>10</v>
      </c>
      <c r="AQ121" t="s" s="1"/>
      <c r="AR121" t="s" s="1"/>
      <c r="AS121" t="s" s="2"/>
      <c r="AT121" t="s" s="1"/>
      <c r="AU121" t="s" s="1"/>
      <c r="AV121" t="s" s="1"/>
      <c r="AW121" t="s" s="1">
        <v>506</v>
      </c>
      <c r="AX121" t="n" s="8">
        <v>45820.482378394765</v>
      </c>
      <c r="AY121" t="s" s="1">
        <v>50</v>
      </c>
      <c r="AZ121" t="n" s="7">
        <v>1050.0</v>
      </c>
      <c r="BA121" t="s" s="1"/>
      <c r="BB121" t="n" s="6">
        <v>46022.0</v>
      </c>
      <c r="BC121" t="n" s="6">
        <v>45820.0</v>
      </c>
      <c r="BD121" t="n" s="6">
        <v>45820.0</v>
      </c>
      <c r="BE121" t="n" s="8">
        <v>46022.0</v>
      </c>
      <c r="BF121" t="s" s="1">
        <v>537</v>
      </c>
      <c r="BG121" t="s" s="1"/>
      <c r="BH121" t="s" s="1"/>
      <c r="BI121" t="s" s="1">
        <v>15</v>
      </c>
    </row>
    <row r="122" spans="1:61">
      <c r="A122" t="n" s="4">
        <v>117</v>
      </c>
      <c r="B122" s="2">
        <f>HYPERLINK("https://my.zakupivli.pro/remote/dispatcher/state_purchase_view/60052349", "UA-2025-06-12-003847-a")</f>
        <v/>
      </c>
      <c r="C122" t="s" s="2">
        <v>351</v>
      </c>
      <c r="D122" t="s" s="1">
        <v>360</v>
      </c>
      <c r="E122" t="s" s="1">
        <v>360</v>
      </c>
      <c r="F122" t="s" s="1">
        <v>83</v>
      </c>
      <c r="G122" t="s" s="1">
        <v>96</v>
      </c>
      <c r="H122" t="s" s="1">
        <v>278</v>
      </c>
      <c r="I122" t="s" s="1">
        <v>443</v>
      </c>
      <c r="J122" t="s" s="1">
        <v>423</v>
      </c>
      <c r="K122" t="s" s="1">
        <v>21</v>
      </c>
      <c r="L122" t="s" s="1">
        <v>356</v>
      </c>
      <c r="M122" t="s" s="1">
        <v>356</v>
      </c>
      <c r="N122" t="s" s="1">
        <v>16</v>
      </c>
      <c r="O122" t="s" s="1">
        <v>16</v>
      </c>
      <c r="P122" t="s" s="1">
        <v>16</v>
      </c>
      <c r="Q122" t="n" s="6">
        <v>45820.0</v>
      </c>
      <c r="R122" t="s" s="1"/>
      <c r="S122" t="s" s="1"/>
      <c r="T122" t="s" s="1"/>
      <c r="U122" t="s" s="1"/>
      <c r="V122" t="s" s="1">
        <v>494</v>
      </c>
      <c r="W122" t="n" s="4">
        <v>1</v>
      </c>
      <c r="X122" t="n" s="7">
        <v>165.0</v>
      </c>
      <c r="Y122" t="s" s="1">
        <v>351</v>
      </c>
      <c r="Z122" t="n" s="1">
        <v>3.0</v>
      </c>
      <c r="AA122" t="n" s="7">
        <v>55.0</v>
      </c>
      <c r="AB122" t="s" s="1">
        <v>559</v>
      </c>
      <c r="AC122" t="s" s="1">
        <v>525</v>
      </c>
      <c r="AD122" t="s" s="1">
        <v>215</v>
      </c>
      <c r="AE122" t="s" s="1">
        <v>354</v>
      </c>
      <c r="AF122" t="s" s="1">
        <v>253</v>
      </c>
      <c r="AG122" t="s" s="1">
        <v>354</v>
      </c>
      <c r="AH122" t="n" s="7">
        <v>165.0</v>
      </c>
      <c r="AI122" t="n" s="7">
        <v>55.0</v>
      </c>
      <c r="AJ122" t="s" s="1">
        <v>474</v>
      </c>
      <c r="AK122" t="s" s="1"/>
      <c r="AL122" t="s" s="1"/>
      <c r="AM122" t="s" s="1">
        <v>474</v>
      </c>
      <c r="AN122" t="s" s="1">
        <v>98</v>
      </c>
      <c r="AO122" t="s" s="1"/>
      <c r="AP122" t="s" s="1">
        <v>14</v>
      </c>
      <c r="AQ122" t="s" s="1"/>
      <c r="AR122" t="s" s="1"/>
      <c r="AS122" t="s" s="2"/>
      <c r="AT122" t="s" s="1"/>
      <c r="AU122" t="s" s="1"/>
      <c r="AV122" t="s" s="1"/>
      <c r="AW122" t="s" s="1">
        <v>506</v>
      </c>
      <c r="AX122" t="n" s="8">
        <v>45820.4721304094</v>
      </c>
      <c r="AY122" t="s" s="1">
        <v>49</v>
      </c>
      <c r="AZ122" t="n" s="7">
        <v>165.0</v>
      </c>
      <c r="BA122" t="s" s="1"/>
      <c r="BB122" t="n" s="6">
        <v>46022.0</v>
      </c>
      <c r="BC122" t="n" s="6">
        <v>45820.0</v>
      </c>
      <c r="BD122" t="n" s="6">
        <v>45820.0</v>
      </c>
      <c r="BE122" t="n" s="8">
        <v>46022.0</v>
      </c>
      <c r="BF122" t="s" s="1">
        <v>537</v>
      </c>
      <c r="BG122" t="s" s="1"/>
      <c r="BH122" t="s" s="1"/>
      <c r="BI122" t="s" s="1">
        <v>15</v>
      </c>
    </row>
    <row r="123" spans="1:61">
      <c r="A123" t="n" s="4">
        <v>118</v>
      </c>
      <c r="B123" s="2">
        <f>HYPERLINK("https://my.zakupivli.pro/remote/dispatcher/state_purchase_view/60050738", "UA-2025-06-12-003168-a")</f>
        <v/>
      </c>
      <c r="C123" t="s" s="2">
        <v>351</v>
      </c>
      <c r="D123" t="s" s="1">
        <v>281</v>
      </c>
      <c r="E123" t="s" s="1">
        <v>345</v>
      </c>
      <c r="F123" t="s" s="1">
        <v>83</v>
      </c>
      <c r="G123" t="s" s="1">
        <v>129</v>
      </c>
      <c r="H123" t="s" s="1">
        <v>278</v>
      </c>
      <c r="I123" t="s" s="1">
        <v>443</v>
      </c>
      <c r="J123" t="s" s="1">
        <v>423</v>
      </c>
      <c r="K123" t="s" s="1">
        <v>21</v>
      </c>
      <c r="L123" t="s" s="1">
        <v>356</v>
      </c>
      <c r="M123" t="s" s="1">
        <v>356</v>
      </c>
      <c r="N123" t="s" s="1">
        <v>16</v>
      </c>
      <c r="O123" t="s" s="1">
        <v>16</v>
      </c>
      <c r="P123" t="s" s="1">
        <v>16</v>
      </c>
      <c r="Q123" t="n" s="6">
        <v>45820.0</v>
      </c>
      <c r="R123" t="s" s="1"/>
      <c r="S123" t="s" s="1"/>
      <c r="T123" t="s" s="1"/>
      <c r="U123" t="s" s="1"/>
      <c r="V123" t="s" s="1">
        <v>494</v>
      </c>
      <c r="W123" t="n" s="4">
        <v>1</v>
      </c>
      <c r="X123" t="n" s="7">
        <v>6100.0</v>
      </c>
      <c r="Y123" t="s" s="1">
        <v>351</v>
      </c>
      <c r="Z123" t="n" s="1">
        <v>3.0</v>
      </c>
      <c r="AA123" t="n" s="7">
        <v>2033.33</v>
      </c>
      <c r="AB123" t="s" s="1">
        <v>518</v>
      </c>
      <c r="AC123" t="s" s="1">
        <v>525</v>
      </c>
      <c r="AD123" t="s" s="1">
        <v>215</v>
      </c>
      <c r="AE123" t="s" s="1">
        <v>354</v>
      </c>
      <c r="AF123" t="s" s="1">
        <v>253</v>
      </c>
      <c r="AG123" t="s" s="1">
        <v>354</v>
      </c>
      <c r="AH123" t="n" s="7">
        <v>6100.0</v>
      </c>
      <c r="AI123" t="n" s="7">
        <v>2033.3333333333333</v>
      </c>
      <c r="AJ123" t="s" s="1">
        <v>474</v>
      </c>
      <c r="AK123" t="s" s="1"/>
      <c r="AL123" t="s" s="1"/>
      <c r="AM123" t="s" s="1">
        <v>474</v>
      </c>
      <c r="AN123" t="s" s="1">
        <v>98</v>
      </c>
      <c r="AO123" t="s" s="1"/>
      <c r="AP123" t="s" s="1">
        <v>14</v>
      </c>
      <c r="AQ123" t="s" s="1"/>
      <c r="AR123" t="s" s="1"/>
      <c r="AS123" t="s" s="2"/>
      <c r="AT123" t="s" s="1"/>
      <c r="AU123" t="s" s="1"/>
      <c r="AV123" t="s" s="1"/>
      <c r="AW123" t="s" s="1">
        <v>506</v>
      </c>
      <c r="AX123" t="n" s="8">
        <v>45820.46260341764</v>
      </c>
      <c r="AY123" t="s" s="1">
        <v>49</v>
      </c>
      <c r="AZ123" t="n" s="7">
        <v>6100.0</v>
      </c>
      <c r="BA123" t="s" s="1"/>
      <c r="BB123" t="n" s="6">
        <v>46022.0</v>
      </c>
      <c r="BC123" t="n" s="6">
        <v>45820.0</v>
      </c>
      <c r="BD123" t="n" s="6">
        <v>45820.0</v>
      </c>
      <c r="BE123" t="n" s="8">
        <v>46022.0</v>
      </c>
      <c r="BF123" t="s" s="1">
        <v>537</v>
      </c>
      <c r="BG123" t="s" s="1"/>
      <c r="BH123" t="s" s="1"/>
      <c r="BI123" t="s" s="1">
        <v>15</v>
      </c>
    </row>
    <row r="124" spans="1:61">
      <c r="A124" t="n" s="4">
        <v>119</v>
      </c>
      <c r="B124" s="2">
        <f>HYPERLINK("https://my.zakupivli.pro/remote/dispatcher/state_purchase_view/60050303", "UA-2025-06-12-002891-a")</f>
        <v/>
      </c>
      <c r="C124" t="s" s="2">
        <v>351</v>
      </c>
      <c r="D124" t="s" s="1">
        <v>281</v>
      </c>
      <c r="E124" t="s" s="1">
        <v>377</v>
      </c>
      <c r="F124" t="s" s="1">
        <v>83</v>
      </c>
      <c r="G124" t="s" s="1">
        <v>129</v>
      </c>
      <c r="H124" t="s" s="1">
        <v>278</v>
      </c>
      <c r="I124" t="s" s="1">
        <v>443</v>
      </c>
      <c r="J124" t="s" s="1">
        <v>423</v>
      </c>
      <c r="K124" t="s" s="1">
        <v>21</v>
      </c>
      <c r="L124" t="s" s="1">
        <v>356</v>
      </c>
      <c r="M124" t="s" s="1">
        <v>356</v>
      </c>
      <c r="N124" t="s" s="1">
        <v>16</v>
      </c>
      <c r="O124" t="s" s="1">
        <v>16</v>
      </c>
      <c r="P124" t="s" s="1">
        <v>16</v>
      </c>
      <c r="Q124" t="n" s="6">
        <v>45820.0</v>
      </c>
      <c r="R124" t="s" s="1"/>
      <c r="S124" t="s" s="1"/>
      <c r="T124" t="s" s="1"/>
      <c r="U124" t="s" s="1"/>
      <c r="V124" t="s" s="1">
        <v>494</v>
      </c>
      <c r="W124" t="n" s="4">
        <v>1</v>
      </c>
      <c r="X124" t="n" s="7">
        <v>3905.0</v>
      </c>
      <c r="Y124" t="s" s="1">
        <v>351</v>
      </c>
      <c r="Z124" t="n" s="1">
        <v>3.0</v>
      </c>
      <c r="AA124" t="n" s="7">
        <v>1301.67</v>
      </c>
      <c r="AB124" t="s" s="1">
        <v>518</v>
      </c>
      <c r="AC124" t="s" s="1">
        <v>525</v>
      </c>
      <c r="AD124" t="s" s="1">
        <v>215</v>
      </c>
      <c r="AE124" t="s" s="1">
        <v>354</v>
      </c>
      <c r="AF124" t="s" s="1">
        <v>253</v>
      </c>
      <c r="AG124" t="s" s="1">
        <v>354</v>
      </c>
      <c r="AH124" t="n" s="7">
        <v>3905.0</v>
      </c>
      <c r="AI124" t="n" s="7">
        <v>1301.6666666666667</v>
      </c>
      <c r="AJ124" t="s" s="1">
        <v>474</v>
      </c>
      <c r="AK124" t="s" s="1"/>
      <c r="AL124" t="s" s="1"/>
      <c r="AM124" t="s" s="1">
        <v>474</v>
      </c>
      <c r="AN124" t="s" s="1">
        <v>98</v>
      </c>
      <c r="AO124" t="s" s="1"/>
      <c r="AP124" t="s" s="1">
        <v>14</v>
      </c>
      <c r="AQ124" t="s" s="1"/>
      <c r="AR124" t="s" s="1"/>
      <c r="AS124" t="s" s="2"/>
      <c r="AT124" t="s" s="1"/>
      <c r="AU124" t="s" s="1"/>
      <c r="AV124" t="s" s="1"/>
      <c r="AW124" t="s" s="1">
        <v>506</v>
      </c>
      <c r="AX124" t="n" s="8">
        <v>45820.44882803568</v>
      </c>
      <c r="AY124" t="s" s="1">
        <v>48</v>
      </c>
      <c r="AZ124" t="n" s="7">
        <v>3905.0</v>
      </c>
      <c r="BA124" t="s" s="1"/>
      <c r="BB124" t="n" s="6">
        <v>46022.0</v>
      </c>
      <c r="BC124" t="n" s="6">
        <v>45820.0</v>
      </c>
      <c r="BD124" t="n" s="6">
        <v>45820.0</v>
      </c>
      <c r="BE124" t="n" s="8">
        <v>46022.0</v>
      </c>
      <c r="BF124" t="s" s="1">
        <v>537</v>
      </c>
      <c r="BG124" t="s" s="1"/>
      <c r="BH124" t="s" s="1"/>
      <c r="BI124" t="s" s="1">
        <v>15</v>
      </c>
    </row>
    <row r="125" spans="1:61">
      <c r="A125" t="n" s="4">
        <v>120</v>
      </c>
      <c r="B125" s="2">
        <f>HYPERLINK("https://my.zakupivli.pro/remote/dispatcher/state_purchase_view/60024349", "UA-2025-06-11-005312-a")</f>
        <v/>
      </c>
      <c r="C125" t="s" s="2">
        <v>351</v>
      </c>
      <c r="D125" t="s" s="1">
        <v>214</v>
      </c>
      <c r="E125" t="s" s="1">
        <v>214</v>
      </c>
      <c r="F125" t="s" s="1">
        <v>83</v>
      </c>
      <c r="G125" t="s" s="1">
        <v>119</v>
      </c>
      <c r="H125" t="s" s="1">
        <v>278</v>
      </c>
      <c r="I125" t="s" s="1">
        <v>443</v>
      </c>
      <c r="J125" t="s" s="1">
        <v>423</v>
      </c>
      <c r="K125" t="s" s="1">
        <v>21</v>
      </c>
      <c r="L125" t="s" s="1">
        <v>356</v>
      </c>
      <c r="M125" t="s" s="1">
        <v>356</v>
      </c>
      <c r="N125" t="s" s="1">
        <v>16</v>
      </c>
      <c r="O125" t="s" s="1">
        <v>16</v>
      </c>
      <c r="P125" t="s" s="1">
        <v>16</v>
      </c>
      <c r="Q125" t="n" s="6">
        <v>45819.0</v>
      </c>
      <c r="R125" t="s" s="1"/>
      <c r="S125" t="s" s="1"/>
      <c r="T125" t="s" s="1"/>
      <c r="U125" t="s" s="1"/>
      <c r="V125" t="s" s="1">
        <v>494</v>
      </c>
      <c r="W125" t="n" s="4">
        <v>1</v>
      </c>
      <c r="X125" t="n" s="7">
        <v>418.0</v>
      </c>
      <c r="Y125" t="s" s="1">
        <v>351</v>
      </c>
      <c r="Z125" t="n" s="1">
        <v>1.0</v>
      </c>
      <c r="AA125" t="n" s="7">
        <v>418.0</v>
      </c>
      <c r="AB125" t="s" s="1">
        <v>559</v>
      </c>
      <c r="AC125" t="s" s="1">
        <v>525</v>
      </c>
      <c r="AD125" t="s" s="1">
        <v>215</v>
      </c>
      <c r="AE125" t="s" s="1">
        <v>354</v>
      </c>
      <c r="AF125" t="s" s="1">
        <v>253</v>
      </c>
      <c r="AG125" t="s" s="1">
        <v>354</v>
      </c>
      <c r="AH125" t="n" s="7">
        <v>418.0</v>
      </c>
      <c r="AI125" t="n" s="7">
        <v>418.0</v>
      </c>
      <c r="AJ125" t="s" s="1">
        <v>469</v>
      </c>
      <c r="AK125" t="s" s="1"/>
      <c r="AL125" t="s" s="1"/>
      <c r="AM125" t="s" s="1">
        <v>469</v>
      </c>
      <c r="AN125" t="s" s="1">
        <v>102</v>
      </c>
      <c r="AO125" t="s" s="1"/>
      <c r="AP125" t="s" s="1"/>
      <c r="AQ125" t="s" s="1"/>
      <c r="AR125" t="s" s="1"/>
      <c r="AS125" t="s" s="2"/>
      <c r="AT125" t="s" s="1"/>
      <c r="AU125" t="s" s="1"/>
      <c r="AV125" t="s" s="1"/>
      <c r="AW125" t="s" s="1">
        <v>506</v>
      </c>
      <c r="AX125" t="n" s="8">
        <v>45819.510569732476</v>
      </c>
      <c r="AY125" t="s" s="1">
        <v>181</v>
      </c>
      <c r="AZ125" t="n" s="7">
        <v>418.0</v>
      </c>
      <c r="BA125" t="s" s="1"/>
      <c r="BB125" t="n" s="6">
        <v>46022.0</v>
      </c>
      <c r="BC125" t="n" s="6">
        <v>45819.0</v>
      </c>
      <c r="BD125" t="n" s="6">
        <v>45819.0</v>
      </c>
      <c r="BE125" t="n" s="8">
        <v>46022.0</v>
      </c>
      <c r="BF125" t="s" s="1">
        <v>537</v>
      </c>
      <c r="BG125" t="s" s="1"/>
      <c r="BH125" t="s" s="1"/>
      <c r="BI125" t="s" s="1">
        <v>15</v>
      </c>
    </row>
    <row r="126" spans="1:61">
      <c r="A126" t="n" s="4">
        <v>121</v>
      </c>
      <c r="B126" s="2">
        <f>HYPERLINK("https://my.zakupivli.pro/remote/dispatcher/state_purchase_view/60022767", "UA-2025-06-11-004629-a")</f>
        <v/>
      </c>
      <c r="C126" t="s" s="2">
        <v>351</v>
      </c>
      <c r="D126" t="s" s="1">
        <v>212</v>
      </c>
      <c r="E126" t="s" s="1">
        <v>213</v>
      </c>
      <c r="F126" t="s" s="1">
        <v>83</v>
      </c>
      <c r="G126" t="s" s="1">
        <v>118</v>
      </c>
      <c r="H126" t="s" s="1">
        <v>278</v>
      </c>
      <c r="I126" t="s" s="1">
        <v>443</v>
      </c>
      <c r="J126" t="s" s="1">
        <v>423</v>
      </c>
      <c r="K126" t="s" s="1">
        <v>21</v>
      </c>
      <c r="L126" t="s" s="1">
        <v>356</v>
      </c>
      <c r="M126" t="s" s="1">
        <v>356</v>
      </c>
      <c r="N126" t="s" s="1">
        <v>16</v>
      </c>
      <c r="O126" t="s" s="1">
        <v>16</v>
      </c>
      <c r="P126" t="s" s="1">
        <v>16</v>
      </c>
      <c r="Q126" t="n" s="6">
        <v>45819.0</v>
      </c>
      <c r="R126" t="s" s="1"/>
      <c r="S126" t="s" s="1"/>
      <c r="T126" t="s" s="1"/>
      <c r="U126" t="s" s="1"/>
      <c r="V126" t="s" s="1">
        <v>494</v>
      </c>
      <c r="W126" t="n" s="4">
        <v>1</v>
      </c>
      <c r="X126" t="n" s="7">
        <v>2705.0</v>
      </c>
      <c r="Y126" t="s" s="1">
        <v>351</v>
      </c>
      <c r="Z126" t="n" s="1">
        <v>7.0</v>
      </c>
      <c r="AA126" t="n" s="7">
        <v>386.43</v>
      </c>
      <c r="AB126" t="s" s="1">
        <v>518</v>
      </c>
      <c r="AC126" t="s" s="1">
        <v>525</v>
      </c>
      <c r="AD126" t="s" s="1">
        <v>215</v>
      </c>
      <c r="AE126" t="s" s="1">
        <v>354</v>
      </c>
      <c r="AF126" t="s" s="1">
        <v>253</v>
      </c>
      <c r="AG126" t="s" s="1">
        <v>354</v>
      </c>
      <c r="AH126" t="n" s="7">
        <v>2705.0</v>
      </c>
      <c r="AI126" t="n" s="7">
        <v>386.42857142857144</v>
      </c>
      <c r="AJ126" t="s" s="1">
        <v>469</v>
      </c>
      <c r="AK126" t="s" s="1"/>
      <c r="AL126" t="s" s="1"/>
      <c r="AM126" t="s" s="1">
        <v>469</v>
      </c>
      <c r="AN126" t="s" s="1">
        <v>102</v>
      </c>
      <c r="AO126" t="s" s="1"/>
      <c r="AP126" t="s" s="1"/>
      <c r="AQ126" t="s" s="1"/>
      <c r="AR126" t="s" s="1"/>
      <c r="AS126" t="s" s="2"/>
      <c r="AT126" t="s" s="1"/>
      <c r="AU126" t="s" s="1"/>
      <c r="AV126" t="s" s="1"/>
      <c r="AW126" t="s" s="1">
        <v>506</v>
      </c>
      <c r="AX126" t="n" s="8">
        <v>45819.49201983324</v>
      </c>
      <c r="AY126" t="s" s="1">
        <v>181</v>
      </c>
      <c r="AZ126" t="n" s="7">
        <v>2705.0</v>
      </c>
      <c r="BA126" t="s" s="1"/>
      <c r="BB126" t="n" s="6">
        <v>46022.0</v>
      </c>
      <c r="BC126" t="n" s="6">
        <v>45819.0</v>
      </c>
      <c r="BD126" t="n" s="6">
        <v>45819.0</v>
      </c>
      <c r="BE126" t="n" s="8">
        <v>46022.0</v>
      </c>
      <c r="BF126" t="s" s="1">
        <v>537</v>
      </c>
      <c r="BG126" t="s" s="1"/>
      <c r="BH126" t="s" s="1"/>
      <c r="BI126" t="s" s="1">
        <v>15</v>
      </c>
    </row>
    <row r="127" spans="1:61">
      <c r="A127" t="n" s="4">
        <v>122</v>
      </c>
      <c r="B127" s="2">
        <f>HYPERLINK("https://my.zakupivli.pro/remote/dispatcher/state_purchase_view/60022269", "UA-2025-06-11-004376-a")</f>
        <v/>
      </c>
      <c r="C127" t="s" s="2">
        <v>351</v>
      </c>
      <c r="D127" t="s" s="1">
        <v>417</v>
      </c>
      <c r="E127" t="s" s="1">
        <v>417</v>
      </c>
      <c r="F127" t="s" s="1">
        <v>83</v>
      </c>
      <c r="G127" t="s" s="1">
        <v>163</v>
      </c>
      <c r="H127" t="s" s="1">
        <v>278</v>
      </c>
      <c r="I127" t="s" s="1">
        <v>443</v>
      </c>
      <c r="J127" t="s" s="1">
        <v>423</v>
      </c>
      <c r="K127" t="s" s="1">
        <v>21</v>
      </c>
      <c r="L127" t="s" s="1">
        <v>356</v>
      </c>
      <c r="M127" t="s" s="1">
        <v>356</v>
      </c>
      <c r="N127" t="s" s="1">
        <v>16</v>
      </c>
      <c r="O127" t="s" s="1">
        <v>16</v>
      </c>
      <c r="P127" t="s" s="1">
        <v>16</v>
      </c>
      <c r="Q127" t="n" s="6">
        <v>45819.0</v>
      </c>
      <c r="R127" t="s" s="1"/>
      <c r="S127" t="s" s="1"/>
      <c r="T127" t="s" s="1"/>
      <c r="U127" t="s" s="1"/>
      <c r="V127" t="s" s="1">
        <v>494</v>
      </c>
      <c r="W127" t="n" s="4">
        <v>1</v>
      </c>
      <c r="X127" t="n" s="7">
        <v>100.0</v>
      </c>
      <c r="Y127" t="s" s="1">
        <v>351</v>
      </c>
      <c r="Z127" t="n" s="1">
        <v>1.0</v>
      </c>
      <c r="AA127" t="n" s="7">
        <v>100.0</v>
      </c>
      <c r="AB127" t="s" s="1">
        <v>559</v>
      </c>
      <c r="AC127" t="s" s="1">
        <v>525</v>
      </c>
      <c r="AD127" t="s" s="1">
        <v>215</v>
      </c>
      <c r="AE127" t="s" s="1">
        <v>354</v>
      </c>
      <c r="AF127" t="s" s="1">
        <v>253</v>
      </c>
      <c r="AG127" t="s" s="1">
        <v>354</v>
      </c>
      <c r="AH127" t="n" s="7">
        <v>100.0</v>
      </c>
      <c r="AI127" t="n" s="7">
        <v>100.0</v>
      </c>
      <c r="AJ127" t="s" s="1">
        <v>469</v>
      </c>
      <c r="AK127" t="s" s="1"/>
      <c r="AL127" t="s" s="1"/>
      <c r="AM127" t="s" s="1">
        <v>469</v>
      </c>
      <c r="AN127" t="s" s="1">
        <v>102</v>
      </c>
      <c r="AO127" t="s" s="1"/>
      <c r="AP127" t="s" s="1"/>
      <c r="AQ127" t="s" s="1"/>
      <c r="AR127" t="s" s="1"/>
      <c r="AS127" t="s" s="2"/>
      <c r="AT127" t="s" s="1"/>
      <c r="AU127" t="s" s="1"/>
      <c r="AV127" t="s" s="1"/>
      <c r="AW127" t="s" s="1">
        <v>506</v>
      </c>
      <c r="AX127" t="n" s="8">
        <v>45819.48655768993</v>
      </c>
      <c r="AY127" t="s" s="1">
        <v>181</v>
      </c>
      <c r="AZ127" t="n" s="7">
        <v>100.0</v>
      </c>
      <c r="BA127" t="s" s="1"/>
      <c r="BB127" t="n" s="6">
        <v>46022.0</v>
      </c>
      <c r="BC127" t="n" s="6">
        <v>45819.0</v>
      </c>
      <c r="BD127" t="n" s="6">
        <v>45819.0</v>
      </c>
      <c r="BE127" t="n" s="8">
        <v>46022.0</v>
      </c>
      <c r="BF127" t="s" s="1">
        <v>537</v>
      </c>
      <c r="BG127" t="s" s="1"/>
      <c r="BH127" t="s" s="1"/>
      <c r="BI127" t="s" s="1">
        <v>15</v>
      </c>
    </row>
    <row r="128" spans="1:61">
      <c r="A128" t="n" s="4">
        <v>123</v>
      </c>
      <c r="B128" s="2">
        <f>HYPERLINK("https://my.zakupivli.pro/remote/dispatcher/state_purchase_view/60021610", "UA-2025-06-11-004100-a")</f>
        <v/>
      </c>
      <c r="C128" t="s" s="2">
        <v>351</v>
      </c>
      <c r="D128" t="s" s="1">
        <v>293</v>
      </c>
      <c r="E128" t="s" s="1">
        <v>224</v>
      </c>
      <c r="F128" t="s" s="1">
        <v>83</v>
      </c>
      <c r="G128" t="s" s="1">
        <v>157</v>
      </c>
      <c r="H128" t="s" s="1">
        <v>278</v>
      </c>
      <c r="I128" t="s" s="1">
        <v>443</v>
      </c>
      <c r="J128" t="s" s="1">
        <v>423</v>
      </c>
      <c r="K128" t="s" s="1">
        <v>21</v>
      </c>
      <c r="L128" t="s" s="1">
        <v>356</v>
      </c>
      <c r="M128" t="s" s="1">
        <v>356</v>
      </c>
      <c r="N128" t="s" s="1">
        <v>16</v>
      </c>
      <c r="O128" t="s" s="1">
        <v>16</v>
      </c>
      <c r="P128" t="s" s="1">
        <v>16</v>
      </c>
      <c r="Q128" t="n" s="6">
        <v>45819.0</v>
      </c>
      <c r="R128" t="s" s="1"/>
      <c r="S128" t="s" s="1"/>
      <c r="T128" t="s" s="1"/>
      <c r="U128" t="s" s="1"/>
      <c r="V128" t="s" s="1">
        <v>494</v>
      </c>
      <c r="W128" t="n" s="4">
        <v>1</v>
      </c>
      <c r="X128" t="n" s="7">
        <v>1080.0</v>
      </c>
      <c r="Y128" t="s" s="1">
        <v>351</v>
      </c>
      <c r="Z128" t="n" s="1">
        <v>54.0</v>
      </c>
      <c r="AA128" t="n" s="7">
        <v>20.0</v>
      </c>
      <c r="AB128" t="s" s="1">
        <v>523</v>
      </c>
      <c r="AC128" t="s" s="1">
        <v>525</v>
      </c>
      <c r="AD128" t="s" s="1">
        <v>215</v>
      </c>
      <c r="AE128" t="s" s="1">
        <v>354</v>
      </c>
      <c r="AF128" t="s" s="1">
        <v>253</v>
      </c>
      <c r="AG128" t="s" s="1">
        <v>354</v>
      </c>
      <c r="AH128" t="n" s="7">
        <v>1080.0</v>
      </c>
      <c r="AI128" t="n" s="7">
        <v>20.0</v>
      </c>
      <c r="AJ128" t="s" s="1">
        <v>469</v>
      </c>
      <c r="AK128" t="s" s="1"/>
      <c r="AL128" t="s" s="1"/>
      <c r="AM128" t="s" s="1">
        <v>469</v>
      </c>
      <c r="AN128" t="s" s="1">
        <v>102</v>
      </c>
      <c r="AO128" t="s" s="1"/>
      <c r="AP128" t="s" s="1"/>
      <c r="AQ128" t="s" s="1"/>
      <c r="AR128" t="s" s="1"/>
      <c r="AS128" t="s" s="2"/>
      <c r="AT128" t="s" s="1"/>
      <c r="AU128" t="s" s="1"/>
      <c r="AV128" t="s" s="1"/>
      <c r="AW128" t="s" s="1">
        <v>506</v>
      </c>
      <c r="AX128" t="n" s="8">
        <v>45819.480885154364</v>
      </c>
      <c r="AY128" t="s" s="1">
        <v>181</v>
      </c>
      <c r="AZ128" t="n" s="7">
        <v>1080.0</v>
      </c>
      <c r="BA128" t="s" s="1"/>
      <c r="BB128" t="n" s="6">
        <v>46022.0</v>
      </c>
      <c r="BC128" t="n" s="6">
        <v>45819.0</v>
      </c>
      <c r="BD128" t="n" s="6">
        <v>45819.0</v>
      </c>
      <c r="BE128" t="n" s="8">
        <v>46022.0</v>
      </c>
      <c r="BF128" t="s" s="1">
        <v>537</v>
      </c>
      <c r="BG128" t="s" s="1"/>
      <c r="BH128" t="s" s="1"/>
      <c r="BI128" t="s" s="1">
        <v>15</v>
      </c>
    </row>
    <row r="129" spans="1:61">
      <c r="A129" t="n" s="4">
        <v>124</v>
      </c>
      <c r="B129" s="2">
        <f>HYPERLINK("https://my.zakupivli.pro/remote/dispatcher/state_purchase_view/60020929", "UA-2025-06-11-003802-a")</f>
        <v/>
      </c>
      <c r="C129" t="s" s="2">
        <v>351</v>
      </c>
      <c r="D129" t="s" s="1">
        <v>306</v>
      </c>
      <c r="E129" t="s" s="1">
        <v>307</v>
      </c>
      <c r="F129" t="s" s="1">
        <v>83</v>
      </c>
      <c r="G129" t="s" s="1">
        <v>113</v>
      </c>
      <c r="H129" t="s" s="1">
        <v>278</v>
      </c>
      <c r="I129" t="s" s="1">
        <v>443</v>
      </c>
      <c r="J129" t="s" s="1">
        <v>423</v>
      </c>
      <c r="K129" t="s" s="1">
        <v>21</v>
      </c>
      <c r="L129" t="s" s="1">
        <v>356</v>
      </c>
      <c r="M129" t="s" s="1">
        <v>356</v>
      </c>
      <c r="N129" t="s" s="1">
        <v>16</v>
      </c>
      <c r="O129" t="s" s="1">
        <v>16</v>
      </c>
      <c r="P129" t="s" s="1">
        <v>16</v>
      </c>
      <c r="Q129" t="n" s="6">
        <v>45819.0</v>
      </c>
      <c r="R129" t="s" s="1"/>
      <c r="S129" t="s" s="1"/>
      <c r="T129" t="s" s="1"/>
      <c r="U129" t="s" s="1"/>
      <c r="V129" t="s" s="1">
        <v>494</v>
      </c>
      <c r="W129" t="n" s="4">
        <v>1</v>
      </c>
      <c r="X129" t="n" s="7">
        <v>184.0</v>
      </c>
      <c r="Y129" t="s" s="1">
        <v>351</v>
      </c>
      <c r="Z129" t="n" s="1">
        <v>2.0</v>
      </c>
      <c r="AA129" t="n" s="7">
        <v>92.0</v>
      </c>
      <c r="AB129" t="s" s="1">
        <v>518</v>
      </c>
      <c r="AC129" t="s" s="1">
        <v>525</v>
      </c>
      <c r="AD129" t="s" s="1">
        <v>215</v>
      </c>
      <c r="AE129" t="s" s="1">
        <v>354</v>
      </c>
      <c r="AF129" t="s" s="1">
        <v>253</v>
      </c>
      <c r="AG129" t="s" s="1">
        <v>354</v>
      </c>
      <c r="AH129" t="n" s="7">
        <v>184.0</v>
      </c>
      <c r="AI129" t="n" s="7">
        <v>92.0</v>
      </c>
      <c r="AJ129" t="s" s="1">
        <v>469</v>
      </c>
      <c r="AK129" t="s" s="1"/>
      <c r="AL129" t="s" s="1"/>
      <c r="AM129" t="s" s="1">
        <v>469</v>
      </c>
      <c r="AN129" t="s" s="1">
        <v>102</v>
      </c>
      <c r="AO129" t="s" s="1"/>
      <c r="AP129" t="s" s="1"/>
      <c r="AQ129" t="s" s="1"/>
      <c r="AR129" t="s" s="1"/>
      <c r="AS129" t="s" s="2"/>
      <c r="AT129" t="s" s="1"/>
      <c r="AU129" t="s" s="1"/>
      <c r="AV129" t="s" s="1"/>
      <c r="AW129" t="s" s="1">
        <v>506</v>
      </c>
      <c r="AX129" t="n" s="8">
        <v>45819.47368843174</v>
      </c>
      <c r="AY129" t="s" s="1">
        <v>186</v>
      </c>
      <c r="AZ129" t="n" s="7">
        <v>184.0</v>
      </c>
      <c r="BA129" t="s" s="1"/>
      <c r="BB129" t="n" s="6">
        <v>46022.0</v>
      </c>
      <c r="BC129" t="n" s="6">
        <v>45819.0</v>
      </c>
      <c r="BD129" t="n" s="6">
        <v>45819.0</v>
      </c>
      <c r="BE129" t="n" s="8">
        <v>46022.0</v>
      </c>
      <c r="BF129" t="s" s="1">
        <v>537</v>
      </c>
      <c r="BG129" t="s" s="1"/>
      <c r="BH129" t="s" s="1"/>
      <c r="BI129" t="s" s="1">
        <v>15</v>
      </c>
    </row>
    <row r="130" spans="1:61">
      <c r="A130" t="n" s="4">
        <v>125</v>
      </c>
      <c r="B130" s="2">
        <f>HYPERLINK("https://my.zakupivli.pro/remote/dispatcher/state_purchase_view/60020404", "UA-2025-06-11-003591-a")</f>
        <v/>
      </c>
      <c r="C130" t="s" s="2">
        <v>351</v>
      </c>
      <c r="D130" t="s" s="1">
        <v>290</v>
      </c>
      <c r="E130" t="s" s="1">
        <v>291</v>
      </c>
      <c r="F130" t="s" s="1">
        <v>83</v>
      </c>
      <c r="G130" t="s" s="1">
        <v>157</v>
      </c>
      <c r="H130" t="s" s="1">
        <v>278</v>
      </c>
      <c r="I130" t="s" s="1">
        <v>443</v>
      </c>
      <c r="J130" t="s" s="1">
        <v>423</v>
      </c>
      <c r="K130" t="s" s="1">
        <v>21</v>
      </c>
      <c r="L130" t="s" s="1">
        <v>356</v>
      </c>
      <c r="M130" t="s" s="1">
        <v>356</v>
      </c>
      <c r="N130" t="s" s="1">
        <v>16</v>
      </c>
      <c r="O130" t="s" s="1">
        <v>16</v>
      </c>
      <c r="P130" t="s" s="1">
        <v>16</v>
      </c>
      <c r="Q130" t="n" s="6">
        <v>45819.0</v>
      </c>
      <c r="R130" t="s" s="1"/>
      <c r="S130" t="s" s="1"/>
      <c r="T130" t="s" s="1"/>
      <c r="U130" t="s" s="1"/>
      <c r="V130" t="s" s="1">
        <v>494</v>
      </c>
      <c r="W130" t="n" s="4">
        <v>1</v>
      </c>
      <c r="X130" t="n" s="7">
        <v>92.0</v>
      </c>
      <c r="Y130" t="s" s="1">
        <v>351</v>
      </c>
      <c r="Z130" t="n" s="1">
        <v>4.0</v>
      </c>
      <c r="AA130" t="n" s="7">
        <v>23.0</v>
      </c>
      <c r="AB130" t="s" s="1">
        <v>518</v>
      </c>
      <c r="AC130" t="s" s="1">
        <v>525</v>
      </c>
      <c r="AD130" t="s" s="1">
        <v>215</v>
      </c>
      <c r="AE130" t="s" s="1">
        <v>354</v>
      </c>
      <c r="AF130" t="s" s="1">
        <v>253</v>
      </c>
      <c r="AG130" t="s" s="1">
        <v>354</v>
      </c>
      <c r="AH130" t="n" s="7">
        <v>92.0</v>
      </c>
      <c r="AI130" t="n" s="7">
        <v>23.0</v>
      </c>
      <c r="AJ130" t="s" s="1">
        <v>469</v>
      </c>
      <c r="AK130" t="s" s="1"/>
      <c r="AL130" t="s" s="1"/>
      <c r="AM130" t="s" s="1">
        <v>469</v>
      </c>
      <c r="AN130" t="s" s="1">
        <v>102</v>
      </c>
      <c r="AO130" t="s" s="1"/>
      <c r="AP130" t="s" s="1"/>
      <c r="AQ130" t="s" s="1"/>
      <c r="AR130" t="s" s="1"/>
      <c r="AS130" t="s" s="2"/>
      <c r="AT130" t="s" s="1"/>
      <c r="AU130" t="s" s="1"/>
      <c r="AV130" t="s" s="1"/>
      <c r="AW130" t="s" s="1">
        <v>506</v>
      </c>
      <c r="AX130" t="n" s="8">
        <v>45819.469079909875</v>
      </c>
      <c r="AY130" t="s" s="1">
        <v>186</v>
      </c>
      <c r="AZ130" t="n" s="7">
        <v>92.0</v>
      </c>
      <c r="BA130" t="s" s="1"/>
      <c r="BB130" t="n" s="6">
        <v>46022.0</v>
      </c>
      <c r="BC130" t="n" s="6">
        <v>45819.0</v>
      </c>
      <c r="BD130" t="n" s="6">
        <v>45819.0</v>
      </c>
      <c r="BE130" t="n" s="8">
        <v>46022.0</v>
      </c>
      <c r="BF130" t="s" s="1">
        <v>537</v>
      </c>
      <c r="BG130" t="s" s="1"/>
      <c r="BH130" t="s" s="1"/>
      <c r="BI130" t="s" s="1">
        <v>15</v>
      </c>
    </row>
    <row r="131" spans="1:61">
      <c r="A131" t="n" s="4">
        <v>126</v>
      </c>
      <c r="B131" s="2">
        <f>HYPERLINK("https://my.zakupivli.pro/remote/dispatcher/state_purchase_view/60020077", "UA-2025-06-11-003395-a")</f>
        <v/>
      </c>
      <c r="C131" t="s" s="2">
        <v>351</v>
      </c>
      <c r="D131" t="s" s="1">
        <v>322</v>
      </c>
      <c r="E131" t="s" s="1">
        <v>322</v>
      </c>
      <c r="F131" t="s" s="1">
        <v>83</v>
      </c>
      <c r="G131" t="s" s="1">
        <v>118</v>
      </c>
      <c r="H131" t="s" s="1">
        <v>278</v>
      </c>
      <c r="I131" t="s" s="1">
        <v>443</v>
      </c>
      <c r="J131" t="s" s="1">
        <v>423</v>
      </c>
      <c r="K131" t="s" s="1">
        <v>21</v>
      </c>
      <c r="L131" t="s" s="1">
        <v>356</v>
      </c>
      <c r="M131" t="s" s="1">
        <v>356</v>
      </c>
      <c r="N131" t="s" s="1">
        <v>16</v>
      </c>
      <c r="O131" t="s" s="1">
        <v>16</v>
      </c>
      <c r="P131" t="s" s="1">
        <v>16</v>
      </c>
      <c r="Q131" t="n" s="6">
        <v>45819.0</v>
      </c>
      <c r="R131" t="s" s="1"/>
      <c r="S131" t="s" s="1"/>
      <c r="T131" t="s" s="1"/>
      <c r="U131" t="s" s="1"/>
      <c r="V131" t="s" s="1">
        <v>494</v>
      </c>
      <c r="W131" t="n" s="4">
        <v>1</v>
      </c>
      <c r="X131" t="n" s="7">
        <v>124.0</v>
      </c>
      <c r="Y131" t="s" s="1">
        <v>351</v>
      </c>
      <c r="Z131" t="n" s="1">
        <v>2.0</v>
      </c>
      <c r="AA131" t="n" s="7">
        <v>62.0</v>
      </c>
      <c r="AB131" t="s" s="1">
        <v>559</v>
      </c>
      <c r="AC131" t="s" s="1">
        <v>525</v>
      </c>
      <c r="AD131" t="s" s="1">
        <v>215</v>
      </c>
      <c r="AE131" t="s" s="1">
        <v>354</v>
      </c>
      <c r="AF131" t="s" s="1">
        <v>253</v>
      </c>
      <c r="AG131" t="s" s="1">
        <v>354</v>
      </c>
      <c r="AH131" t="n" s="7">
        <v>124.0</v>
      </c>
      <c r="AI131" t="n" s="7">
        <v>62.0</v>
      </c>
      <c r="AJ131" t="s" s="1">
        <v>469</v>
      </c>
      <c r="AK131" t="s" s="1"/>
      <c r="AL131" t="s" s="1"/>
      <c r="AM131" t="s" s="1">
        <v>469</v>
      </c>
      <c r="AN131" t="s" s="1">
        <v>102</v>
      </c>
      <c r="AO131" t="s" s="1"/>
      <c r="AP131" t="s" s="1"/>
      <c r="AQ131" t="s" s="1"/>
      <c r="AR131" t="s" s="1"/>
      <c r="AS131" t="s" s="2"/>
      <c r="AT131" t="s" s="1"/>
      <c r="AU131" t="s" s="1"/>
      <c r="AV131" t="s" s="1"/>
      <c r="AW131" t="s" s="1">
        <v>506</v>
      </c>
      <c r="AX131" t="n" s="8">
        <v>45819.46398815734</v>
      </c>
      <c r="AY131" t="s" s="1">
        <v>186</v>
      </c>
      <c r="AZ131" t="n" s="7">
        <v>124.0</v>
      </c>
      <c r="BA131" t="s" s="1"/>
      <c r="BB131" t="n" s="6">
        <v>46022.0</v>
      </c>
      <c r="BC131" t="n" s="6">
        <v>45819.0</v>
      </c>
      <c r="BD131" t="n" s="6">
        <v>45819.0</v>
      </c>
      <c r="BE131" t="n" s="8">
        <v>46022.0</v>
      </c>
      <c r="BF131" t="s" s="1">
        <v>537</v>
      </c>
      <c r="BG131" t="s" s="1"/>
      <c r="BH131" t="s" s="1"/>
      <c r="BI131" t="s" s="1">
        <v>15</v>
      </c>
    </row>
    <row r="132" spans="1:61">
      <c r="A132" t="n" s="4">
        <v>127</v>
      </c>
      <c r="B132" s="2">
        <f>HYPERLINK("https://my.zakupivli.pro/remote/dispatcher/state_purchase_view/60018690", "UA-2025-06-11-002822-a")</f>
        <v/>
      </c>
      <c r="C132" t="s" s="2">
        <v>351</v>
      </c>
      <c r="D132" t="s" s="1">
        <v>486</v>
      </c>
      <c r="E132" t="s" s="1">
        <v>486</v>
      </c>
      <c r="F132" t="s" s="1">
        <v>83</v>
      </c>
      <c r="G132" t="s" s="1">
        <v>59</v>
      </c>
      <c r="H132" t="s" s="1">
        <v>278</v>
      </c>
      <c r="I132" t="s" s="1">
        <v>443</v>
      </c>
      <c r="J132" t="s" s="1">
        <v>423</v>
      </c>
      <c r="K132" t="s" s="1">
        <v>21</v>
      </c>
      <c r="L132" t="s" s="1">
        <v>356</v>
      </c>
      <c r="M132" t="s" s="1">
        <v>356</v>
      </c>
      <c r="N132" t="s" s="1">
        <v>16</v>
      </c>
      <c r="O132" t="s" s="1">
        <v>16</v>
      </c>
      <c r="P132" t="s" s="1">
        <v>16</v>
      </c>
      <c r="Q132" t="n" s="6">
        <v>45819.0</v>
      </c>
      <c r="R132" t="s" s="1"/>
      <c r="S132" t="s" s="1"/>
      <c r="T132" t="s" s="1"/>
      <c r="U132" t="s" s="1"/>
      <c r="V132" t="s" s="1">
        <v>494</v>
      </c>
      <c r="W132" t="n" s="4">
        <v>1</v>
      </c>
      <c r="X132" t="n" s="7">
        <v>865.0</v>
      </c>
      <c r="Y132" t="s" s="1">
        <v>351</v>
      </c>
      <c r="Z132" t="n" s="1">
        <v>1.0</v>
      </c>
      <c r="AA132" t="n" s="7">
        <v>865.0</v>
      </c>
      <c r="AB132" t="s" s="1">
        <v>559</v>
      </c>
      <c r="AC132" t="s" s="1">
        <v>525</v>
      </c>
      <c r="AD132" t="s" s="1">
        <v>215</v>
      </c>
      <c r="AE132" t="s" s="1">
        <v>354</v>
      </c>
      <c r="AF132" t="s" s="1">
        <v>253</v>
      </c>
      <c r="AG132" t="s" s="1">
        <v>354</v>
      </c>
      <c r="AH132" t="n" s="7">
        <v>865.0</v>
      </c>
      <c r="AI132" t="n" s="7">
        <v>865.0</v>
      </c>
      <c r="AJ132" t="s" s="1">
        <v>461</v>
      </c>
      <c r="AK132" t="s" s="1"/>
      <c r="AL132" t="s" s="1"/>
      <c r="AM132" t="s" s="1">
        <v>461</v>
      </c>
      <c r="AN132" t="s" s="1">
        <v>97</v>
      </c>
      <c r="AO132" t="s" s="1"/>
      <c r="AP132" t="s" s="1"/>
      <c r="AQ132" t="s" s="1"/>
      <c r="AR132" t="s" s="1"/>
      <c r="AS132" t="s" s="2"/>
      <c r="AT132" t="s" s="1"/>
      <c r="AU132" t="s" s="1"/>
      <c r="AV132" t="s" s="1"/>
      <c r="AW132" t="s" s="1">
        <v>506</v>
      </c>
      <c r="AX132" t="n" s="8">
        <v>45819.44966546296</v>
      </c>
      <c r="AY132" t="s" s="1">
        <v>46</v>
      </c>
      <c r="AZ132" t="n" s="7">
        <v>865.0</v>
      </c>
      <c r="BA132" t="s" s="1"/>
      <c r="BB132" t="n" s="6">
        <v>46022.0</v>
      </c>
      <c r="BC132" t="n" s="6">
        <v>45819.0</v>
      </c>
      <c r="BD132" t="n" s="6">
        <v>45819.0</v>
      </c>
      <c r="BE132" t="n" s="8">
        <v>46022.0</v>
      </c>
      <c r="BF132" t="s" s="1">
        <v>537</v>
      </c>
      <c r="BG132" t="s" s="1"/>
      <c r="BH132" t="s" s="1"/>
      <c r="BI132" t="s" s="1">
        <v>15</v>
      </c>
    </row>
    <row r="133" spans="1:61">
      <c r="A133" t="n" s="4">
        <v>128</v>
      </c>
      <c r="B133" s="2">
        <f>HYPERLINK("https://my.zakupivli.pro/remote/dispatcher/state_purchase_view/60012880", "UA-2025-06-11-000321-a")</f>
        <v/>
      </c>
      <c r="C133" t="s" s="2">
        <v>351</v>
      </c>
      <c r="D133" t="s" s="1">
        <v>413</v>
      </c>
      <c r="E133" t="s" s="1">
        <v>413</v>
      </c>
      <c r="F133" t="s" s="1">
        <v>83</v>
      </c>
      <c r="G133" t="s" s="1">
        <v>195</v>
      </c>
      <c r="H133" t="s" s="1">
        <v>278</v>
      </c>
      <c r="I133" t="s" s="1">
        <v>443</v>
      </c>
      <c r="J133" t="s" s="1">
        <v>423</v>
      </c>
      <c r="K133" t="s" s="1">
        <v>21</v>
      </c>
      <c r="L133" t="s" s="1">
        <v>356</v>
      </c>
      <c r="M133" t="s" s="1">
        <v>356</v>
      </c>
      <c r="N133" t="s" s="1">
        <v>16</v>
      </c>
      <c r="O133" t="s" s="1">
        <v>16</v>
      </c>
      <c r="P133" t="s" s="1">
        <v>16</v>
      </c>
      <c r="Q133" t="n" s="6">
        <v>45819.0</v>
      </c>
      <c r="R133" t="s" s="1"/>
      <c r="S133" t="s" s="1"/>
      <c r="T133" t="s" s="1"/>
      <c r="U133" t="s" s="1"/>
      <c r="V133" t="s" s="1">
        <v>494</v>
      </c>
      <c r="W133" t="n" s="4">
        <v>1</v>
      </c>
      <c r="X133" t="n" s="7">
        <v>12000.0</v>
      </c>
      <c r="Y133" t="s" s="1">
        <v>351</v>
      </c>
      <c r="Z133" t="n" s="1">
        <v>1.0</v>
      </c>
      <c r="AA133" t="n" s="7">
        <v>12000.0</v>
      </c>
      <c r="AB133" t="s" s="1">
        <v>533</v>
      </c>
      <c r="AC133" t="s" s="1">
        <v>525</v>
      </c>
      <c r="AD133" t="s" s="1">
        <v>215</v>
      </c>
      <c r="AE133" t="s" s="1">
        <v>354</v>
      </c>
      <c r="AF133" t="s" s="1">
        <v>253</v>
      </c>
      <c r="AG133" t="s" s="1">
        <v>354</v>
      </c>
      <c r="AH133" t="n" s="7">
        <v>12000.0</v>
      </c>
      <c r="AI133" t="n" s="7">
        <v>12000.0</v>
      </c>
      <c r="AJ133" t="s" s="1">
        <v>468</v>
      </c>
      <c r="AK133" t="s" s="1"/>
      <c r="AL133" t="s" s="1"/>
      <c r="AM133" t="s" s="1">
        <v>468</v>
      </c>
      <c r="AN133" t="s" s="1">
        <v>101</v>
      </c>
      <c r="AO133" t="s" s="1"/>
      <c r="AP133" t="s" s="1"/>
      <c r="AQ133" t="s" s="1"/>
      <c r="AR133" t="s" s="1"/>
      <c r="AS133" t="s" s="2"/>
      <c r="AT133" t="s" s="1"/>
      <c r="AU133" t="s" s="1"/>
      <c r="AV133" t="s" s="1"/>
      <c r="AW133" t="s" s="1">
        <v>506</v>
      </c>
      <c r="AX133" t="n" s="8">
        <v>45819.366871265716</v>
      </c>
      <c r="AY133" t="s" s="1">
        <v>85</v>
      </c>
      <c r="AZ133" t="n" s="7">
        <v>12000.0</v>
      </c>
      <c r="BA133" t="s" s="1"/>
      <c r="BB133" t="n" s="6">
        <v>45838.0</v>
      </c>
      <c r="BC133" t="n" s="6">
        <v>45819.0</v>
      </c>
      <c r="BD133" t="n" s="6">
        <v>45819.0</v>
      </c>
      <c r="BE133" t="n" s="8">
        <v>46022.0</v>
      </c>
      <c r="BF133" t="s" s="1">
        <v>537</v>
      </c>
      <c r="BG133" t="s" s="1"/>
      <c r="BH133" t="s" s="1"/>
      <c r="BI133" t="s" s="1">
        <v>15</v>
      </c>
    </row>
    <row r="134" spans="1:61">
      <c r="A134" t="n" s="4">
        <v>129</v>
      </c>
      <c r="B134" s="2">
        <f>HYPERLINK("https://my.zakupivli.pro/remote/dispatcher/state_purchase_view/60009574", "UA-2025-06-10-012041-a")</f>
        <v/>
      </c>
      <c r="C134" t="s" s="2">
        <v>351</v>
      </c>
      <c r="D134" t="s" s="1">
        <v>229</v>
      </c>
      <c r="E134" t="s" s="1">
        <v>229</v>
      </c>
      <c r="F134" t="s" s="1">
        <v>83</v>
      </c>
      <c r="G134" t="s" s="1">
        <v>117</v>
      </c>
      <c r="H134" t="s" s="1">
        <v>278</v>
      </c>
      <c r="I134" t="s" s="1">
        <v>443</v>
      </c>
      <c r="J134" t="s" s="1">
        <v>423</v>
      </c>
      <c r="K134" t="s" s="1">
        <v>21</v>
      </c>
      <c r="L134" t="s" s="1">
        <v>356</v>
      </c>
      <c r="M134" t="s" s="1">
        <v>356</v>
      </c>
      <c r="N134" t="s" s="1">
        <v>16</v>
      </c>
      <c r="O134" t="s" s="1">
        <v>16</v>
      </c>
      <c r="P134" t="s" s="1">
        <v>16</v>
      </c>
      <c r="Q134" t="n" s="6">
        <v>45818.0</v>
      </c>
      <c r="R134" t="s" s="1"/>
      <c r="S134" t="s" s="1"/>
      <c r="T134" t="s" s="1"/>
      <c r="U134" t="s" s="1"/>
      <c r="V134" t="s" s="1">
        <v>494</v>
      </c>
      <c r="W134" t="n" s="4">
        <v>1</v>
      </c>
      <c r="X134" t="n" s="7">
        <v>4525.0</v>
      </c>
      <c r="Y134" t="s" s="1">
        <v>351</v>
      </c>
      <c r="Z134" t="n" s="1">
        <v>1.0</v>
      </c>
      <c r="AA134" t="n" s="7">
        <v>4525.0</v>
      </c>
      <c r="AB134" t="s" s="1">
        <v>559</v>
      </c>
      <c r="AC134" t="s" s="1">
        <v>525</v>
      </c>
      <c r="AD134" t="s" s="1">
        <v>215</v>
      </c>
      <c r="AE134" t="s" s="1">
        <v>354</v>
      </c>
      <c r="AF134" t="s" s="1">
        <v>253</v>
      </c>
      <c r="AG134" t="s" s="1">
        <v>354</v>
      </c>
      <c r="AH134" t="n" s="7">
        <v>4525.0</v>
      </c>
      <c r="AI134" t="n" s="7">
        <v>4525.0</v>
      </c>
      <c r="AJ134" t="s" s="1">
        <v>474</v>
      </c>
      <c r="AK134" t="s" s="1"/>
      <c r="AL134" t="s" s="1"/>
      <c r="AM134" t="s" s="1">
        <v>474</v>
      </c>
      <c r="AN134" t="s" s="1">
        <v>98</v>
      </c>
      <c r="AO134" t="s" s="1"/>
      <c r="AP134" t="s" s="1">
        <v>14</v>
      </c>
      <c r="AQ134" t="s" s="1"/>
      <c r="AR134" t="s" s="1"/>
      <c r="AS134" t="s" s="2"/>
      <c r="AT134" t="s" s="1"/>
      <c r="AU134" t="s" s="1"/>
      <c r="AV134" t="s" s="1"/>
      <c r="AW134" t="s" s="1">
        <v>506</v>
      </c>
      <c r="AX134" t="n" s="8">
        <v>45818.70879569836</v>
      </c>
      <c r="AY134" t="s" s="1">
        <v>45</v>
      </c>
      <c r="AZ134" t="n" s="7">
        <v>4525.0</v>
      </c>
      <c r="BA134" t="s" s="1"/>
      <c r="BB134" t="n" s="6">
        <v>46022.0</v>
      </c>
      <c r="BC134" t="n" s="6">
        <v>45818.0</v>
      </c>
      <c r="BD134" t="n" s="6">
        <v>45818.0</v>
      </c>
      <c r="BE134" t="n" s="8">
        <v>46022.0</v>
      </c>
      <c r="BF134" t="s" s="1">
        <v>537</v>
      </c>
      <c r="BG134" t="s" s="1"/>
      <c r="BH134" t="s" s="1"/>
      <c r="BI134" t="s" s="1">
        <v>15</v>
      </c>
    </row>
    <row r="135" spans="1:61">
      <c r="A135" t="n" s="4">
        <v>130</v>
      </c>
      <c r="B135" s="2">
        <f>HYPERLINK("https://my.zakupivli.pro/remote/dispatcher/state_purchase_view/60009243", "UA-2025-06-10-011911-a")</f>
        <v/>
      </c>
      <c r="C135" t="s" s="2">
        <v>351</v>
      </c>
      <c r="D135" t="s" s="1">
        <v>343</v>
      </c>
      <c r="E135" t="s" s="1">
        <v>343</v>
      </c>
      <c r="F135" t="s" s="1">
        <v>83</v>
      </c>
      <c r="G135" t="s" s="1">
        <v>163</v>
      </c>
      <c r="H135" t="s" s="1">
        <v>278</v>
      </c>
      <c r="I135" t="s" s="1">
        <v>443</v>
      </c>
      <c r="J135" t="s" s="1">
        <v>423</v>
      </c>
      <c r="K135" t="s" s="1">
        <v>21</v>
      </c>
      <c r="L135" t="s" s="1">
        <v>356</v>
      </c>
      <c r="M135" t="s" s="1">
        <v>356</v>
      </c>
      <c r="N135" t="s" s="1">
        <v>16</v>
      </c>
      <c r="O135" t="s" s="1">
        <v>16</v>
      </c>
      <c r="P135" t="s" s="1">
        <v>16</v>
      </c>
      <c r="Q135" t="n" s="6">
        <v>45818.0</v>
      </c>
      <c r="R135" t="s" s="1"/>
      <c r="S135" t="s" s="1"/>
      <c r="T135" t="s" s="1"/>
      <c r="U135" t="s" s="1"/>
      <c r="V135" t="s" s="1">
        <v>494</v>
      </c>
      <c r="W135" t="n" s="4">
        <v>1</v>
      </c>
      <c r="X135" t="n" s="7">
        <v>660.0</v>
      </c>
      <c r="Y135" t="s" s="1">
        <v>351</v>
      </c>
      <c r="Z135" t="n" s="1">
        <v>1.0</v>
      </c>
      <c r="AA135" t="n" s="7">
        <v>660.0</v>
      </c>
      <c r="AB135" t="s" s="1">
        <v>559</v>
      </c>
      <c r="AC135" t="s" s="1">
        <v>525</v>
      </c>
      <c r="AD135" t="s" s="1">
        <v>215</v>
      </c>
      <c r="AE135" t="s" s="1">
        <v>354</v>
      </c>
      <c r="AF135" t="s" s="1">
        <v>253</v>
      </c>
      <c r="AG135" t="s" s="1">
        <v>354</v>
      </c>
      <c r="AH135" t="n" s="7">
        <v>660.0</v>
      </c>
      <c r="AI135" t="n" s="7">
        <v>660.0</v>
      </c>
      <c r="AJ135" t="s" s="1">
        <v>474</v>
      </c>
      <c r="AK135" t="s" s="1"/>
      <c r="AL135" t="s" s="1"/>
      <c r="AM135" t="s" s="1">
        <v>474</v>
      </c>
      <c r="AN135" t="s" s="1">
        <v>98</v>
      </c>
      <c r="AO135" t="s" s="1"/>
      <c r="AP135" t="s" s="1">
        <v>14</v>
      </c>
      <c r="AQ135" t="s" s="1"/>
      <c r="AR135" t="s" s="1"/>
      <c r="AS135" t="s" s="2"/>
      <c r="AT135" t="s" s="1"/>
      <c r="AU135" t="s" s="1"/>
      <c r="AV135" t="s" s="1"/>
      <c r="AW135" t="s" s="1">
        <v>506</v>
      </c>
      <c r="AX135" t="n" s="8">
        <v>45818.70197599311</v>
      </c>
      <c r="AY135" t="s" s="1">
        <v>45</v>
      </c>
      <c r="AZ135" t="n" s="7">
        <v>660.0</v>
      </c>
      <c r="BA135" t="s" s="1"/>
      <c r="BB135" t="n" s="6">
        <v>46022.0</v>
      </c>
      <c r="BC135" t="n" s="6">
        <v>45818.0</v>
      </c>
      <c r="BD135" t="n" s="6">
        <v>45818.0</v>
      </c>
      <c r="BE135" t="n" s="8">
        <v>46022.0</v>
      </c>
      <c r="BF135" t="s" s="1">
        <v>537</v>
      </c>
      <c r="BG135" t="s" s="1"/>
      <c r="BH135" t="s" s="1"/>
      <c r="BI135" t="s" s="1">
        <v>15</v>
      </c>
    </row>
    <row r="136" spans="1:61">
      <c r="A136" t="n" s="4">
        <v>131</v>
      </c>
      <c r="B136" s="2">
        <f>HYPERLINK("https://my.zakupivli.pro/remote/dispatcher/state_purchase_view/60002582", "UA-2025-06-10-008930-a")</f>
        <v/>
      </c>
      <c r="C136" t="s" s="2">
        <v>351</v>
      </c>
      <c r="D136" t="s" s="1">
        <v>337</v>
      </c>
      <c r="E136" t="s" s="1">
        <v>337</v>
      </c>
      <c r="F136" t="s" s="1">
        <v>83</v>
      </c>
      <c r="G136" t="s" s="1">
        <v>23</v>
      </c>
      <c r="H136" t="s" s="1">
        <v>278</v>
      </c>
      <c r="I136" t="s" s="1">
        <v>443</v>
      </c>
      <c r="J136" t="s" s="1">
        <v>423</v>
      </c>
      <c r="K136" t="s" s="1">
        <v>21</v>
      </c>
      <c r="L136" t="s" s="1">
        <v>356</v>
      </c>
      <c r="M136" t="s" s="1">
        <v>356</v>
      </c>
      <c r="N136" t="s" s="1">
        <v>16</v>
      </c>
      <c r="O136" t="s" s="1">
        <v>16</v>
      </c>
      <c r="P136" t="s" s="1">
        <v>16</v>
      </c>
      <c r="Q136" t="n" s="6">
        <v>45818.0</v>
      </c>
      <c r="R136" t="s" s="1"/>
      <c r="S136" t="s" s="1"/>
      <c r="T136" t="s" s="1"/>
      <c r="U136" t="s" s="1"/>
      <c r="V136" t="s" s="1">
        <v>494</v>
      </c>
      <c r="W136" t="n" s="4">
        <v>1</v>
      </c>
      <c r="X136" t="n" s="7">
        <v>215.0</v>
      </c>
      <c r="Y136" t="s" s="1">
        <v>351</v>
      </c>
      <c r="Z136" t="n" s="1">
        <v>1.0</v>
      </c>
      <c r="AA136" t="n" s="7">
        <v>215.0</v>
      </c>
      <c r="AB136" t="s" s="1">
        <v>559</v>
      </c>
      <c r="AC136" t="s" s="1">
        <v>525</v>
      </c>
      <c r="AD136" t="s" s="1">
        <v>215</v>
      </c>
      <c r="AE136" t="s" s="1">
        <v>354</v>
      </c>
      <c r="AF136" t="s" s="1">
        <v>253</v>
      </c>
      <c r="AG136" t="s" s="1">
        <v>354</v>
      </c>
      <c r="AH136" t="n" s="7">
        <v>215.0</v>
      </c>
      <c r="AI136" t="n" s="7">
        <v>215.0</v>
      </c>
      <c r="AJ136" t="s" s="1">
        <v>474</v>
      </c>
      <c r="AK136" t="s" s="1"/>
      <c r="AL136" t="s" s="1"/>
      <c r="AM136" t="s" s="1">
        <v>474</v>
      </c>
      <c r="AN136" t="s" s="1">
        <v>98</v>
      </c>
      <c r="AO136" t="s" s="1"/>
      <c r="AP136" t="s" s="1">
        <v>14</v>
      </c>
      <c r="AQ136" t="s" s="1"/>
      <c r="AR136" t="s" s="1"/>
      <c r="AS136" t="s" s="2"/>
      <c r="AT136" t="s" s="1"/>
      <c r="AU136" t="s" s="1"/>
      <c r="AV136" t="s" s="1"/>
      <c r="AW136" t="s" s="1">
        <v>506</v>
      </c>
      <c r="AX136" t="n" s="8">
        <v>45818.632936146874</v>
      </c>
      <c r="AY136" t="s" s="1">
        <v>45</v>
      </c>
      <c r="AZ136" t="n" s="7">
        <v>215.0</v>
      </c>
      <c r="BA136" t="s" s="1"/>
      <c r="BB136" t="n" s="6">
        <v>46022.0</v>
      </c>
      <c r="BC136" t="n" s="6">
        <v>45818.0</v>
      </c>
      <c r="BD136" t="n" s="6">
        <v>45818.0</v>
      </c>
      <c r="BE136" t="n" s="8">
        <v>46022.0</v>
      </c>
      <c r="BF136" t="s" s="1">
        <v>537</v>
      </c>
      <c r="BG136" t="s" s="1"/>
      <c r="BH136" t="s" s="1"/>
      <c r="BI136" t="s" s="1">
        <v>15</v>
      </c>
    </row>
    <row r="137" spans="1:61">
      <c r="A137" t="n" s="4">
        <v>132</v>
      </c>
      <c r="B137" s="2">
        <f>HYPERLINK("https://my.zakupivli.pro/remote/dispatcher/state_purchase_view/59993163", "UA-2025-06-10-004721-a")</f>
        <v/>
      </c>
      <c r="C137" t="s" s="2">
        <v>351</v>
      </c>
      <c r="D137" t="s" s="1">
        <v>271</v>
      </c>
      <c r="E137" t="s" s="1">
        <v>271</v>
      </c>
      <c r="F137" t="s" s="1">
        <v>83</v>
      </c>
      <c r="G137" t="s" s="1">
        <v>142</v>
      </c>
      <c r="H137" t="s" s="1">
        <v>278</v>
      </c>
      <c r="I137" t="s" s="1">
        <v>443</v>
      </c>
      <c r="J137" t="s" s="1">
        <v>423</v>
      </c>
      <c r="K137" t="s" s="1">
        <v>21</v>
      </c>
      <c r="L137" t="s" s="1">
        <v>356</v>
      </c>
      <c r="M137" t="s" s="1">
        <v>356</v>
      </c>
      <c r="N137" t="s" s="1">
        <v>16</v>
      </c>
      <c r="O137" t="s" s="1">
        <v>16</v>
      </c>
      <c r="P137" t="s" s="1">
        <v>16</v>
      </c>
      <c r="Q137" t="n" s="6">
        <v>45818.0</v>
      </c>
      <c r="R137" t="s" s="1"/>
      <c r="S137" t="s" s="1"/>
      <c r="T137" t="s" s="1"/>
      <c r="U137" t="s" s="1"/>
      <c r="V137" t="s" s="1">
        <v>494</v>
      </c>
      <c r="W137" t="n" s="4">
        <v>1</v>
      </c>
      <c r="X137" t="n" s="7">
        <v>1720.0</v>
      </c>
      <c r="Y137" t="s" s="1">
        <v>351</v>
      </c>
      <c r="Z137" t="n" s="1">
        <v>1.0</v>
      </c>
      <c r="AA137" t="n" s="7">
        <v>1720.0</v>
      </c>
      <c r="AB137" t="s" s="1">
        <v>559</v>
      </c>
      <c r="AC137" t="s" s="1">
        <v>525</v>
      </c>
      <c r="AD137" t="s" s="1">
        <v>215</v>
      </c>
      <c r="AE137" t="s" s="1">
        <v>354</v>
      </c>
      <c r="AF137" t="s" s="1">
        <v>253</v>
      </c>
      <c r="AG137" t="s" s="1">
        <v>354</v>
      </c>
      <c r="AH137" t="n" s="7">
        <v>1720.0</v>
      </c>
      <c r="AI137" t="n" s="7">
        <v>1720.0</v>
      </c>
      <c r="AJ137" t="s" s="1">
        <v>474</v>
      </c>
      <c r="AK137" t="s" s="1"/>
      <c r="AL137" t="s" s="1"/>
      <c r="AM137" t="s" s="1">
        <v>474</v>
      </c>
      <c r="AN137" t="s" s="1">
        <v>98</v>
      </c>
      <c r="AO137" t="s" s="1"/>
      <c r="AP137" t="s" s="1"/>
      <c r="AQ137" t="s" s="1"/>
      <c r="AR137" t="s" s="1"/>
      <c r="AS137" t="s" s="2"/>
      <c r="AT137" t="s" s="1"/>
      <c r="AU137" t="s" s="1"/>
      <c r="AV137" t="s" s="1"/>
      <c r="AW137" t="s" s="1">
        <v>506</v>
      </c>
      <c r="AX137" t="n" s="8">
        <v>45818.497265222</v>
      </c>
      <c r="AY137" t="s" s="1">
        <v>45</v>
      </c>
      <c r="AZ137" t="n" s="7">
        <v>1720.0</v>
      </c>
      <c r="BA137" t="s" s="1"/>
      <c r="BB137" t="n" s="6">
        <v>46022.0</v>
      </c>
      <c r="BC137" t="n" s="6">
        <v>45818.0</v>
      </c>
      <c r="BD137" t="n" s="6">
        <v>45818.0</v>
      </c>
      <c r="BE137" t="n" s="8">
        <v>46022.0</v>
      </c>
      <c r="BF137" t="s" s="1">
        <v>537</v>
      </c>
      <c r="BG137" t="s" s="1"/>
      <c r="BH137" t="s" s="1"/>
      <c r="BI137" t="s" s="1">
        <v>15</v>
      </c>
    </row>
    <row r="138" spans="1:61">
      <c r="A138" t="n" s="4">
        <v>133</v>
      </c>
      <c r="B138" s="2">
        <f>HYPERLINK("https://my.zakupivli.pro/remote/dispatcher/state_purchase_view/59990446", "UA-2025-06-10-003539-a")</f>
        <v/>
      </c>
      <c r="C138" t="s" s="2">
        <v>351</v>
      </c>
      <c r="D138" t="s" s="1">
        <v>400</v>
      </c>
      <c r="E138" t="s" s="1">
        <v>340</v>
      </c>
      <c r="F138" t="s" s="1">
        <v>83</v>
      </c>
      <c r="G138" t="s" s="1">
        <v>138</v>
      </c>
      <c r="H138" t="s" s="1">
        <v>278</v>
      </c>
      <c r="I138" t="s" s="1">
        <v>443</v>
      </c>
      <c r="J138" t="s" s="1">
        <v>423</v>
      </c>
      <c r="K138" t="s" s="1">
        <v>21</v>
      </c>
      <c r="L138" t="s" s="1">
        <v>356</v>
      </c>
      <c r="M138" t="s" s="1">
        <v>356</v>
      </c>
      <c r="N138" t="s" s="1">
        <v>16</v>
      </c>
      <c r="O138" t="s" s="1">
        <v>16</v>
      </c>
      <c r="P138" t="s" s="1">
        <v>16</v>
      </c>
      <c r="Q138" t="n" s="6">
        <v>45818.0</v>
      </c>
      <c r="R138" t="s" s="1"/>
      <c r="S138" t="s" s="1"/>
      <c r="T138" t="s" s="1"/>
      <c r="U138" t="s" s="1"/>
      <c r="V138" t="s" s="1">
        <v>494</v>
      </c>
      <c r="W138" t="n" s="4">
        <v>1</v>
      </c>
      <c r="X138" t="n" s="7">
        <v>334.0</v>
      </c>
      <c r="Y138" t="s" s="1">
        <v>351</v>
      </c>
      <c r="Z138" t="n" s="1">
        <v>2.0</v>
      </c>
      <c r="AA138" t="n" s="7">
        <v>167.0</v>
      </c>
      <c r="AB138" t="s" s="1">
        <v>518</v>
      </c>
      <c r="AC138" t="s" s="1">
        <v>525</v>
      </c>
      <c r="AD138" t="s" s="1">
        <v>215</v>
      </c>
      <c r="AE138" t="s" s="1">
        <v>354</v>
      </c>
      <c r="AF138" t="s" s="1">
        <v>253</v>
      </c>
      <c r="AG138" t="s" s="1">
        <v>354</v>
      </c>
      <c r="AH138" t="n" s="7">
        <v>334.0</v>
      </c>
      <c r="AI138" t="n" s="7">
        <v>167.0</v>
      </c>
      <c r="AJ138" t="s" s="1">
        <v>466</v>
      </c>
      <c r="AK138" t="s" s="1"/>
      <c r="AL138" t="s" s="1"/>
      <c r="AM138" t="s" s="1">
        <v>466</v>
      </c>
      <c r="AN138" t="s" s="1">
        <v>99</v>
      </c>
      <c r="AO138" t="s" s="1"/>
      <c r="AP138" t="s" s="1">
        <v>9</v>
      </c>
      <c r="AQ138" t="s" s="1"/>
      <c r="AR138" t="s" s="1"/>
      <c r="AS138" t="s" s="2"/>
      <c r="AT138" t="s" s="1"/>
      <c r="AU138" t="s" s="1"/>
      <c r="AV138" t="s" s="1"/>
      <c r="AW138" t="s" s="1">
        <v>506</v>
      </c>
      <c r="AX138" t="n" s="8">
        <v>45818.467797446676</v>
      </c>
      <c r="AY138" t="s" s="1">
        <v>44</v>
      </c>
      <c r="AZ138" t="n" s="7">
        <v>334.0</v>
      </c>
      <c r="BA138" t="s" s="1"/>
      <c r="BB138" t="n" s="6">
        <v>46022.0</v>
      </c>
      <c r="BC138" t="n" s="6">
        <v>45818.0</v>
      </c>
      <c r="BD138" t="n" s="6">
        <v>45818.0</v>
      </c>
      <c r="BE138" t="n" s="8">
        <v>46022.0</v>
      </c>
      <c r="BF138" t="s" s="1">
        <v>537</v>
      </c>
      <c r="BG138" t="s" s="1"/>
      <c r="BH138" t="s" s="1"/>
      <c r="BI138" t="s" s="1">
        <v>15</v>
      </c>
    </row>
    <row r="139" spans="1:61">
      <c r="A139" t="n" s="4">
        <v>134</v>
      </c>
      <c r="B139" s="2">
        <f>HYPERLINK("https://my.zakupivli.pro/remote/dispatcher/state_purchase_view/59989742", "UA-2025-06-10-003225-a")</f>
        <v/>
      </c>
      <c r="C139" t="s" s="2">
        <v>351</v>
      </c>
      <c r="D139" t="s" s="1">
        <v>487</v>
      </c>
      <c r="E139" t="s" s="1">
        <v>487</v>
      </c>
      <c r="F139" t="s" s="1">
        <v>83</v>
      </c>
      <c r="G139" t="s" s="1">
        <v>172</v>
      </c>
      <c r="H139" t="s" s="1">
        <v>278</v>
      </c>
      <c r="I139" t="s" s="1">
        <v>443</v>
      </c>
      <c r="J139" t="s" s="1">
        <v>423</v>
      </c>
      <c r="K139" t="s" s="1">
        <v>21</v>
      </c>
      <c r="L139" t="s" s="1">
        <v>356</v>
      </c>
      <c r="M139" t="s" s="1">
        <v>356</v>
      </c>
      <c r="N139" t="s" s="1">
        <v>16</v>
      </c>
      <c r="O139" t="s" s="1">
        <v>16</v>
      </c>
      <c r="P139" t="s" s="1">
        <v>16</v>
      </c>
      <c r="Q139" t="n" s="6">
        <v>45818.0</v>
      </c>
      <c r="R139" t="s" s="1"/>
      <c r="S139" t="s" s="1"/>
      <c r="T139" t="s" s="1"/>
      <c r="U139" t="s" s="1"/>
      <c r="V139" t="s" s="1">
        <v>494</v>
      </c>
      <c r="W139" t="n" s="4">
        <v>1</v>
      </c>
      <c r="X139" t="n" s="7">
        <v>60.0</v>
      </c>
      <c r="Y139" t="s" s="1">
        <v>351</v>
      </c>
      <c r="Z139" t="n" s="1">
        <v>1.0</v>
      </c>
      <c r="AA139" t="n" s="7">
        <v>60.0</v>
      </c>
      <c r="AB139" t="s" s="1">
        <v>559</v>
      </c>
      <c r="AC139" t="s" s="1">
        <v>525</v>
      </c>
      <c r="AD139" t="s" s="1">
        <v>215</v>
      </c>
      <c r="AE139" t="s" s="1">
        <v>354</v>
      </c>
      <c r="AF139" t="s" s="1">
        <v>253</v>
      </c>
      <c r="AG139" t="s" s="1">
        <v>354</v>
      </c>
      <c r="AH139" t="n" s="7">
        <v>60.0</v>
      </c>
      <c r="AI139" t="n" s="7">
        <v>60.0</v>
      </c>
      <c r="AJ139" t="s" s="1">
        <v>460</v>
      </c>
      <c r="AK139" t="s" s="1"/>
      <c r="AL139" t="s" s="1"/>
      <c r="AM139" t="s" s="1">
        <v>460</v>
      </c>
      <c r="AN139" t="s" s="1">
        <v>114</v>
      </c>
      <c r="AO139" t="s" s="1"/>
      <c r="AP139" t="s" s="1"/>
      <c r="AQ139" t="s" s="1"/>
      <c r="AR139" t="s" s="1"/>
      <c r="AS139" t="s" s="2"/>
      <c r="AT139" t="s" s="1"/>
      <c r="AU139" t="s" s="1"/>
      <c r="AV139" t="s" s="1"/>
      <c r="AW139" t="s" s="1">
        <v>506</v>
      </c>
      <c r="AX139" t="n" s="8">
        <v>45818.45922902368</v>
      </c>
      <c r="AY139" t="s" s="1">
        <v>43</v>
      </c>
      <c r="AZ139" t="n" s="7">
        <v>60.0</v>
      </c>
      <c r="BA139" t="s" s="1"/>
      <c r="BB139" t="n" s="6">
        <v>46022.0</v>
      </c>
      <c r="BC139" t="n" s="6">
        <v>45818.0</v>
      </c>
      <c r="BD139" t="n" s="6">
        <v>45818.0</v>
      </c>
      <c r="BE139" t="n" s="8">
        <v>46022.0</v>
      </c>
      <c r="BF139" t="s" s="1">
        <v>537</v>
      </c>
      <c r="BG139" t="s" s="1"/>
      <c r="BH139" t="s" s="1"/>
      <c r="BI139" t="s" s="1">
        <v>15</v>
      </c>
    </row>
    <row r="140" spans="1:61">
      <c r="A140" t="n" s="4">
        <v>135</v>
      </c>
      <c r="B140" s="2">
        <f>HYPERLINK("https://my.zakupivli.pro/remote/dispatcher/state_purchase_view/59989207", "UA-2025-06-10-003000-a")</f>
        <v/>
      </c>
      <c r="C140" t="s" s="2">
        <v>351</v>
      </c>
      <c r="D140" t="s" s="1">
        <v>326</v>
      </c>
      <c r="E140" t="s" s="1">
        <v>327</v>
      </c>
      <c r="F140" t="s" s="1">
        <v>83</v>
      </c>
      <c r="G140" t="s" s="1">
        <v>161</v>
      </c>
      <c r="H140" t="s" s="1">
        <v>278</v>
      </c>
      <c r="I140" t="s" s="1">
        <v>443</v>
      </c>
      <c r="J140" t="s" s="1">
        <v>423</v>
      </c>
      <c r="K140" t="s" s="1">
        <v>21</v>
      </c>
      <c r="L140" t="s" s="1">
        <v>356</v>
      </c>
      <c r="M140" t="s" s="1">
        <v>356</v>
      </c>
      <c r="N140" t="s" s="1">
        <v>16</v>
      </c>
      <c r="O140" t="s" s="1">
        <v>16</v>
      </c>
      <c r="P140" t="s" s="1">
        <v>16</v>
      </c>
      <c r="Q140" t="n" s="6">
        <v>45818.0</v>
      </c>
      <c r="R140" t="s" s="1"/>
      <c r="S140" t="s" s="1"/>
      <c r="T140" t="s" s="1"/>
      <c r="U140" t="s" s="1"/>
      <c r="V140" t="s" s="1">
        <v>494</v>
      </c>
      <c r="W140" t="n" s="4">
        <v>1</v>
      </c>
      <c r="X140" t="n" s="7">
        <v>540.0</v>
      </c>
      <c r="Y140" t="s" s="1">
        <v>351</v>
      </c>
      <c r="Z140" t="n" s="1">
        <v>1.0</v>
      </c>
      <c r="AA140" t="n" s="7">
        <v>540.0</v>
      </c>
      <c r="AB140" t="s" s="1">
        <v>559</v>
      </c>
      <c r="AC140" t="s" s="1">
        <v>525</v>
      </c>
      <c r="AD140" t="s" s="1">
        <v>215</v>
      </c>
      <c r="AE140" t="s" s="1">
        <v>354</v>
      </c>
      <c r="AF140" t="s" s="1">
        <v>253</v>
      </c>
      <c r="AG140" t="s" s="1">
        <v>354</v>
      </c>
      <c r="AH140" t="n" s="7">
        <v>540.0</v>
      </c>
      <c r="AI140" t="n" s="7">
        <v>540.0</v>
      </c>
      <c r="AJ140" t="s" s="1">
        <v>460</v>
      </c>
      <c r="AK140" t="s" s="1"/>
      <c r="AL140" t="s" s="1"/>
      <c r="AM140" t="s" s="1">
        <v>460</v>
      </c>
      <c r="AN140" t="s" s="1">
        <v>114</v>
      </c>
      <c r="AO140" t="s" s="1"/>
      <c r="AP140" t="s" s="1"/>
      <c r="AQ140" t="s" s="1"/>
      <c r="AR140" t="s" s="1"/>
      <c r="AS140" t="s" s="2"/>
      <c r="AT140" t="s" s="1"/>
      <c r="AU140" t="s" s="1"/>
      <c r="AV140" t="s" s="1"/>
      <c r="AW140" t="s" s="1">
        <v>506</v>
      </c>
      <c r="AX140" t="n" s="8">
        <v>45818.45401857555</v>
      </c>
      <c r="AY140" t="s" s="1">
        <v>43</v>
      </c>
      <c r="AZ140" t="n" s="7">
        <v>540.0</v>
      </c>
      <c r="BA140" t="s" s="1"/>
      <c r="BB140" t="n" s="6">
        <v>46022.0</v>
      </c>
      <c r="BC140" t="n" s="6">
        <v>45818.0</v>
      </c>
      <c r="BD140" t="n" s="6">
        <v>45818.0</v>
      </c>
      <c r="BE140" t="n" s="8">
        <v>46022.0</v>
      </c>
      <c r="BF140" t="s" s="1">
        <v>537</v>
      </c>
      <c r="BG140" t="s" s="1"/>
      <c r="BH140" t="s" s="1"/>
      <c r="BI140" t="s" s="1">
        <v>15</v>
      </c>
    </row>
    <row r="141" spans="1:61">
      <c r="A141" t="n" s="4">
        <v>136</v>
      </c>
      <c r="B141" s="2">
        <f>HYPERLINK("https://my.zakupivli.pro/remote/dispatcher/state_purchase_view/59982630", "UA-2025-06-10-000104-a")</f>
        <v/>
      </c>
      <c r="C141" t="s" s="2">
        <v>351</v>
      </c>
      <c r="D141" t="s" s="1">
        <v>387</v>
      </c>
      <c r="E141" t="s" s="1">
        <v>287</v>
      </c>
      <c r="F141" t="s" s="1">
        <v>83</v>
      </c>
      <c r="G141" t="s" s="1">
        <v>178</v>
      </c>
      <c r="H141" t="s" s="1">
        <v>278</v>
      </c>
      <c r="I141" t="s" s="1">
        <v>443</v>
      </c>
      <c r="J141" t="s" s="1">
        <v>423</v>
      </c>
      <c r="K141" t="s" s="1">
        <v>21</v>
      </c>
      <c r="L141" t="s" s="1">
        <v>356</v>
      </c>
      <c r="M141" t="s" s="1">
        <v>356</v>
      </c>
      <c r="N141" t="s" s="1">
        <v>16</v>
      </c>
      <c r="O141" t="s" s="1">
        <v>16</v>
      </c>
      <c r="P141" t="s" s="1">
        <v>16</v>
      </c>
      <c r="Q141" t="n" s="6">
        <v>45818.0</v>
      </c>
      <c r="R141" t="s" s="1"/>
      <c r="S141" t="s" s="1"/>
      <c r="T141" t="s" s="1"/>
      <c r="U141" t="s" s="1"/>
      <c r="V141" t="s" s="1">
        <v>494</v>
      </c>
      <c r="W141" t="n" s="4">
        <v>1</v>
      </c>
      <c r="X141" t="n" s="7">
        <v>1100.0</v>
      </c>
      <c r="Y141" t="s" s="1">
        <v>351</v>
      </c>
      <c r="Z141" t="n" s="1">
        <v>6.0</v>
      </c>
      <c r="AA141" t="n" s="7">
        <v>183.33</v>
      </c>
      <c r="AB141" t="s" s="1">
        <v>518</v>
      </c>
      <c r="AC141" t="s" s="1">
        <v>525</v>
      </c>
      <c r="AD141" t="s" s="1">
        <v>215</v>
      </c>
      <c r="AE141" t="s" s="1">
        <v>354</v>
      </c>
      <c r="AF141" t="s" s="1">
        <v>253</v>
      </c>
      <c r="AG141" t="s" s="1">
        <v>354</v>
      </c>
      <c r="AH141" t="n" s="7">
        <v>1100.0</v>
      </c>
      <c r="AI141" t="n" s="7">
        <v>183.33333333333334</v>
      </c>
      <c r="AJ141" t="s" s="1">
        <v>472</v>
      </c>
      <c r="AK141" t="s" s="1"/>
      <c r="AL141" t="s" s="1"/>
      <c r="AM141" t="s" s="1">
        <v>472</v>
      </c>
      <c r="AN141" t="s" s="1">
        <v>104</v>
      </c>
      <c r="AO141" t="s" s="1"/>
      <c r="AP141" t="s" s="1"/>
      <c r="AQ141" t="s" s="1"/>
      <c r="AR141" t="s" s="1"/>
      <c r="AS141" t="s" s="2"/>
      <c r="AT141" t="s" s="1"/>
      <c r="AU141" t="s" s="1"/>
      <c r="AV141" t="s" s="1"/>
      <c r="AW141" t="s" s="1">
        <v>506</v>
      </c>
      <c r="AX141" t="n" s="8">
        <v>45818.33979287983</v>
      </c>
      <c r="AY141" t="s" s="1">
        <v>42</v>
      </c>
      <c r="AZ141" t="n" s="7">
        <v>1100.0</v>
      </c>
      <c r="BA141" t="s" s="1"/>
      <c r="BB141" t="n" s="6">
        <v>46022.0</v>
      </c>
      <c r="BC141" t="n" s="6">
        <v>45817.0</v>
      </c>
      <c r="BD141" t="n" s="6">
        <v>45817.0</v>
      </c>
      <c r="BE141" t="n" s="8">
        <v>46022.0</v>
      </c>
      <c r="BF141" t="s" s="1">
        <v>537</v>
      </c>
      <c r="BG141" t="s" s="1"/>
      <c r="BH141" t="s" s="1"/>
      <c r="BI141" t="s" s="1">
        <v>15</v>
      </c>
    </row>
    <row r="142" spans="1:61">
      <c r="A142" t="n" s="4">
        <v>137</v>
      </c>
      <c r="B142" s="2">
        <f>HYPERLINK("https://my.zakupivli.pro/remote/dispatcher/state_purchase_view/59966519", "UA-2025-06-09-005020-a")</f>
        <v/>
      </c>
      <c r="C142" t="s" s="2">
        <v>351</v>
      </c>
      <c r="D142" t="s" s="1">
        <v>324</v>
      </c>
      <c r="E142" t="s" s="1">
        <v>324</v>
      </c>
      <c r="F142" t="s" s="1">
        <v>83</v>
      </c>
      <c r="G142" t="s" s="1">
        <v>129</v>
      </c>
      <c r="H142" t="s" s="1">
        <v>278</v>
      </c>
      <c r="I142" t="s" s="1">
        <v>443</v>
      </c>
      <c r="J142" t="s" s="1">
        <v>423</v>
      </c>
      <c r="K142" t="s" s="1">
        <v>21</v>
      </c>
      <c r="L142" t="s" s="1">
        <v>356</v>
      </c>
      <c r="M142" t="s" s="1">
        <v>356</v>
      </c>
      <c r="N142" t="s" s="1">
        <v>16</v>
      </c>
      <c r="O142" t="s" s="1">
        <v>16</v>
      </c>
      <c r="P142" t="s" s="1">
        <v>16</v>
      </c>
      <c r="Q142" t="n" s="6">
        <v>45817.0</v>
      </c>
      <c r="R142" t="s" s="1"/>
      <c r="S142" t="s" s="1"/>
      <c r="T142" t="s" s="1"/>
      <c r="U142" t="s" s="1"/>
      <c r="V142" t="s" s="1">
        <v>494</v>
      </c>
      <c r="W142" t="n" s="4">
        <v>1</v>
      </c>
      <c r="X142" t="n" s="7">
        <v>500.0</v>
      </c>
      <c r="Y142" t="s" s="1">
        <v>351</v>
      </c>
      <c r="Z142" t="n" s="1">
        <v>1.0</v>
      </c>
      <c r="AA142" t="n" s="7">
        <v>500.0</v>
      </c>
      <c r="AB142" t="s" s="1">
        <v>559</v>
      </c>
      <c r="AC142" t="s" s="1">
        <v>525</v>
      </c>
      <c r="AD142" t="s" s="1">
        <v>215</v>
      </c>
      <c r="AE142" t="s" s="1">
        <v>354</v>
      </c>
      <c r="AF142" t="s" s="1">
        <v>253</v>
      </c>
      <c r="AG142" t="s" s="1">
        <v>354</v>
      </c>
      <c r="AH142" t="n" s="7">
        <v>500.0</v>
      </c>
      <c r="AI142" t="n" s="7">
        <v>500.0</v>
      </c>
      <c r="AJ142" t="s" s="1">
        <v>463</v>
      </c>
      <c r="AK142" t="s" s="1"/>
      <c r="AL142" t="s" s="1"/>
      <c r="AM142" t="s" s="1">
        <v>463</v>
      </c>
      <c r="AN142" t="s" s="1">
        <v>106</v>
      </c>
      <c r="AO142" t="s" s="1"/>
      <c r="AP142" t="s" s="1">
        <v>5</v>
      </c>
      <c r="AQ142" t="s" s="1"/>
      <c r="AR142" t="s" s="1"/>
      <c r="AS142" t="s" s="2"/>
      <c r="AT142" t="s" s="1"/>
      <c r="AU142" t="s" s="1"/>
      <c r="AV142" t="s" s="1"/>
      <c r="AW142" t="s" s="1">
        <v>506</v>
      </c>
      <c r="AX142" t="n" s="8">
        <v>45817.5227209732</v>
      </c>
      <c r="AY142" t="s" s="1">
        <v>41</v>
      </c>
      <c r="AZ142" t="n" s="7">
        <v>500.0</v>
      </c>
      <c r="BA142" t="s" s="1"/>
      <c r="BB142" t="n" s="6">
        <v>46022.0</v>
      </c>
      <c r="BC142" t="n" s="6">
        <v>45817.0</v>
      </c>
      <c r="BD142" t="n" s="6">
        <v>45817.0</v>
      </c>
      <c r="BE142" t="n" s="8">
        <v>46022.0</v>
      </c>
      <c r="BF142" t="s" s="1">
        <v>537</v>
      </c>
      <c r="BG142" t="s" s="1"/>
      <c r="BH142" t="s" s="1"/>
      <c r="BI142" t="s" s="1">
        <v>15</v>
      </c>
    </row>
    <row r="143" spans="1:61">
      <c r="A143" t="n" s="4">
        <v>138</v>
      </c>
      <c r="B143" s="2">
        <f>HYPERLINK("https://my.zakupivli.pro/remote/dispatcher/state_purchase_view/59960631", "UA-2025-06-09-002433-a")</f>
        <v/>
      </c>
      <c r="C143" t="s" s="2">
        <v>351</v>
      </c>
      <c r="D143" t="s" s="1">
        <v>282</v>
      </c>
      <c r="E143" t="s" s="1">
        <v>282</v>
      </c>
      <c r="F143" t="s" s="1">
        <v>83</v>
      </c>
      <c r="G143" t="s" s="1">
        <v>129</v>
      </c>
      <c r="H143" t="s" s="1">
        <v>278</v>
      </c>
      <c r="I143" t="s" s="1">
        <v>443</v>
      </c>
      <c r="J143" t="s" s="1">
        <v>423</v>
      </c>
      <c r="K143" t="s" s="1">
        <v>21</v>
      </c>
      <c r="L143" t="s" s="1">
        <v>356</v>
      </c>
      <c r="M143" t="s" s="1">
        <v>356</v>
      </c>
      <c r="N143" t="s" s="1">
        <v>16</v>
      </c>
      <c r="O143" t="s" s="1">
        <v>16</v>
      </c>
      <c r="P143" t="s" s="1">
        <v>16</v>
      </c>
      <c r="Q143" t="n" s="6">
        <v>45817.0</v>
      </c>
      <c r="R143" t="s" s="1"/>
      <c r="S143" t="s" s="1"/>
      <c r="T143" t="s" s="1"/>
      <c r="U143" t="s" s="1"/>
      <c r="V143" t="s" s="1">
        <v>494</v>
      </c>
      <c r="W143" t="n" s="4">
        <v>1</v>
      </c>
      <c r="X143" t="n" s="7">
        <v>100.0</v>
      </c>
      <c r="Y143" t="s" s="1">
        <v>351</v>
      </c>
      <c r="Z143" t="n" s="1">
        <v>1.0</v>
      </c>
      <c r="AA143" t="n" s="7">
        <v>100.0</v>
      </c>
      <c r="AB143" t="s" s="1">
        <v>559</v>
      </c>
      <c r="AC143" t="s" s="1">
        <v>525</v>
      </c>
      <c r="AD143" t="s" s="1">
        <v>215</v>
      </c>
      <c r="AE143" t="s" s="1">
        <v>354</v>
      </c>
      <c r="AF143" t="s" s="1">
        <v>253</v>
      </c>
      <c r="AG143" t="s" s="1">
        <v>354</v>
      </c>
      <c r="AH143" t="n" s="7">
        <v>100.0</v>
      </c>
      <c r="AI143" t="n" s="7">
        <v>100.0</v>
      </c>
      <c r="AJ143" t="s" s="1">
        <v>463</v>
      </c>
      <c r="AK143" t="s" s="1"/>
      <c r="AL143" t="s" s="1"/>
      <c r="AM143" t="s" s="1">
        <v>463</v>
      </c>
      <c r="AN143" t="s" s="1">
        <v>106</v>
      </c>
      <c r="AO143" t="s" s="1"/>
      <c r="AP143" t="s" s="1">
        <v>5</v>
      </c>
      <c r="AQ143" t="s" s="1"/>
      <c r="AR143" t="s" s="1"/>
      <c r="AS143" t="s" s="2"/>
      <c r="AT143" t="s" s="1"/>
      <c r="AU143" t="s" s="1"/>
      <c r="AV143" t="s" s="1"/>
      <c r="AW143" t="s" s="1">
        <v>506</v>
      </c>
      <c r="AX143" t="n" s="8">
        <v>45817.45114141436</v>
      </c>
      <c r="AY143" t="s" s="1">
        <v>40</v>
      </c>
      <c r="AZ143" t="n" s="7">
        <v>100.0</v>
      </c>
      <c r="BA143" t="s" s="1"/>
      <c r="BB143" t="n" s="6">
        <v>46022.0</v>
      </c>
      <c r="BC143" t="n" s="6">
        <v>45817.0</v>
      </c>
      <c r="BD143" t="n" s="6">
        <v>45817.0</v>
      </c>
      <c r="BE143" t="n" s="8">
        <v>46022.0</v>
      </c>
      <c r="BF143" t="s" s="1">
        <v>537</v>
      </c>
      <c r="BG143" t="s" s="1"/>
      <c r="BH143" t="s" s="1"/>
      <c r="BI143" t="s" s="1">
        <v>15</v>
      </c>
    </row>
    <row r="144" spans="1:61">
      <c r="A144" t="n" s="4">
        <v>139</v>
      </c>
      <c r="B144" s="2">
        <f>HYPERLINK("https://my.zakupivli.pro/remote/dispatcher/state_purchase_view/59959360", "UA-2025-06-09-001828-a")</f>
        <v/>
      </c>
      <c r="C144" t="s" s="2">
        <v>351</v>
      </c>
      <c r="D144" t="s" s="1">
        <v>419</v>
      </c>
      <c r="E144" t="s" s="1">
        <v>419</v>
      </c>
      <c r="F144" t="s" s="1">
        <v>83</v>
      </c>
      <c r="G144" t="s" s="1">
        <v>23</v>
      </c>
      <c r="H144" t="s" s="1">
        <v>278</v>
      </c>
      <c r="I144" t="s" s="1">
        <v>443</v>
      </c>
      <c r="J144" t="s" s="1">
        <v>423</v>
      </c>
      <c r="K144" t="s" s="1">
        <v>21</v>
      </c>
      <c r="L144" t="s" s="1">
        <v>356</v>
      </c>
      <c r="M144" t="s" s="1">
        <v>356</v>
      </c>
      <c r="N144" t="s" s="1">
        <v>16</v>
      </c>
      <c r="O144" t="s" s="1">
        <v>16</v>
      </c>
      <c r="P144" t="s" s="1">
        <v>16</v>
      </c>
      <c r="Q144" t="n" s="6">
        <v>45817.0</v>
      </c>
      <c r="R144" t="s" s="1"/>
      <c r="S144" t="s" s="1"/>
      <c r="T144" t="s" s="1"/>
      <c r="U144" t="s" s="1"/>
      <c r="V144" t="s" s="1">
        <v>494</v>
      </c>
      <c r="W144" t="n" s="4">
        <v>1</v>
      </c>
      <c r="X144" t="n" s="7">
        <v>300.0</v>
      </c>
      <c r="Y144" t="s" s="1">
        <v>351</v>
      </c>
      <c r="Z144" t="n" s="1">
        <v>1.0</v>
      </c>
      <c r="AA144" t="n" s="7">
        <v>300.0</v>
      </c>
      <c r="AB144" t="s" s="1">
        <v>522</v>
      </c>
      <c r="AC144" t="s" s="1">
        <v>525</v>
      </c>
      <c r="AD144" t="s" s="1">
        <v>215</v>
      </c>
      <c r="AE144" t="s" s="1">
        <v>354</v>
      </c>
      <c r="AF144" t="s" s="1">
        <v>253</v>
      </c>
      <c r="AG144" t="s" s="1">
        <v>354</v>
      </c>
      <c r="AH144" t="n" s="7">
        <v>300.0</v>
      </c>
      <c r="AI144" t="n" s="7">
        <v>300.0</v>
      </c>
      <c r="AJ144" t="s" s="1">
        <v>463</v>
      </c>
      <c r="AK144" t="s" s="1"/>
      <c r="AL144" t="s" s="1"/>
      <c r="AM144" t="s" s="1">
        <v>463</v>
      </c>
      <c r="AN144" t="s" s="1">
        <v>106</v>
      </c>
      <c r="AO144" t="s" s="1"/>
      <c r="AP144" t="s" s="1">
        <v>5</v>
      </c>
      <c r="AQ144" t="s" s="1"/>
      <c r="AR144" t="s" s="1"/>
      <c r="AS144" t="s" s="2"/>
      <c r="AT144" t="s" s="1"/>
      <c r="AU144" t="s" s="1"/>
      <c r="AV144" t="s" s="1"/>
      <c r="AW144" t="s" s="1">
        <v>506</v>
      </c>
      <c r="AX144" t="n" s="8">
        <v>45817.43492401548</v>
      </c>
      <c r="AY144" t="s" s="1">
        <v>39</v>
      </c>
      <c r="AZ144" t="n" s="7">
        <v>300.0</v>
      </c>
      <c r="BA144" t="s" s="1"/>
      <c r="BB144" t="n" s="6">
        <v>46022.0</v>
      </c>
      <c r="BC144" t="n" s="6">
        <v>45817.0</v>
      </c>
      <c r="BD144" t="n" s="6">
        <v>45817.0</v>
      </c>
      <c r="BE144" t="n" s="8">
        <v>46022.0</v>
      </c>
      <c r="BF144" t="s" s="1">
        <v>537</v>
      </c>
      <c r="BG144" t="s" s="1"/>
      <c r="BH144" t="s" s="1"/>
      <c r="BI144" t="s" s="1">
        <v>15</v>
      </c>
    </row>
    <row r="145" spans="1:61">
      <c r="A145" t="n" s="4">
        <v>140</v>
      </c>
      <c r="B145" s="2">
        <f>HYPERLINK("https://my.zakupivli.pro/remote/dispatcher/state_purchase_view/59945444", "UA-2025-06-06-008431-a")</f>
        <v/>
      </c>
      <c r="C145" t="s" s="2">
        <v>351</v>
      </c>
      <c r="D145" t="s" s="1">
        <v>414</v>
      </c>
      <c r="E145" t="s" s="1">
        <v>414</v>
      </c>
      <c r="F145" t="s" s="1">
        <v>83</v>
      </c>
      <c r="G145" t="s" s="1">
        <v>195</v>
      </c>
      <c r="H145" t="s" s="1">
        <v>278</v>
      </c>
      <c r="I145" t="s" s="1">
        <v>443</v>
      </c>
      <c r="J145" t="s" s="1">
        <v>423</v>
      </c>
      <c r="K145" t="s" s="1">
        <v>21</v>
      </c>
      <c r="L145" t="s" s="1">
        <v>356</v>
      </c>
      <c r="M145" t="s" s="1">
        <v>356</v>
      </c>
      <c r="N145" t="s" s="1">
        <v>16</v>
      </c>
      <c r="O145" t="s" s="1">
        <v>16</v>
      </c>
      <c r="P145" t="s" s="1">
        <v>16</v>
      </c>
      <c r="Q145" t="n" s="6">
        <v>45814.0</v>
      </c>
      <c r="R145" t="s" s="1"/>
      <c r="S145" t="s" s="1"/>
      <c r="T145" t="s" s="1"/>
      <c r="U145" t="s" s="1"/>
      <c r="V145" t="s" s="1">
        <v>494</v>
      </c>
      <c r="W145" t="n" s="4">
        <v>1</v>
      </c>
      <c r="X145" t="n" s="7">
        <v>5000.0</v>
      </c>
      <c r="Y145" t="s" s="1">
        <v>351</v>
      </c>
      <c r="Z145" t="n" s="1">
        <v>1.0</v>
      </c>
      <c r="AA145" t="n" s="7">
        <v>5000.0</v>
      </c>
      <c r="AB145" t="s" s="1">
        <v>533</v>
      </c>
      <c r="AC145" t="s" s="1">
        <v>525</v>
      </c>
      <c r="AD145" t="s" s="1">
        <v>215</v>
      </c>
      <c r="AE145" t="s" s="1">
        <v>354</v>
      </c>
      <c r="AF145" t="s" s="1">
        <v>253</v>
      </c>
      <c r="AG145" t="s" s="1">
        <v>354</v>
      </c>
      <c r="AH145" t="n" s="7">
        <v>5000.0</v>
      </c>
      <c r="AI145" t="n" s="7">
        <v>5000.0</v>
      </c>
      <c r="AJ145" t="s" s="1">
        <v>468</v>
      </c>
      <c r="AK145" t="s" s="1"/>
      <c r="AL145" t="s" s="1"/>
      <c r="AM145" t="s" s="1">
        <v>468</v>
      </c>
      <c r="AN145" t="s" s="1">
        <v>101</v>
      </c>
      <c r="AO145" t="s" s="1"/>
      <c r="AP145" t="s" s="1"/>
      <c r="AQ145" t="s" s="1"/>
      <c r="AR145" t="s" s="1"/>
      <c r="AS145" t="s" s="2"/>
      <c r="AT145" t="s" s="1"/>
      <c r="AU145" t="s" s="1"/>
      <c r="AV145" t="s" s="1"/>
      <c r="AW145" t="s" s="1">
        <v>506</v>
      </c>
      <c r="AX145" t="n" s="8">
        <v>45814.614017992375</v>
      </c>
      <c r="AY145" t="s" s="1">
        <v>84</v>
      </c>
      <c r="AZ145" t="n" s="7">
        <v>5000.0</v>
      </c>
      <c r="BA145" t="s" s="1"/>
      <c r="BB145" t="n" s="6">
        <v>45838.0</v>
      </c>
      <c r="BC145" t="n" s="6">
        <v>45814.0</v>
      </c>
      <c r="BD145" t="n" s="6">
        <v>45814.0</v>
      </c>
      <c r="BE145" t="n" s="8">
        <v>46022.0</v>
      </c>
      <c r="BF145" t="s" s="1">
        <v>537</v>
      </c>
      <c r="BG145" t="s" s="1"/>
      <c r="BH145" t="s" s="1"/>
      <c r="BI145" t="s" s="1">
        <v>15</v>
      </c>
    </row>
    <row r="146" spans="1:61">
      <c r="A146" t="n" s="4">
        <v>141</v>
      </c>
      <c r="B146" s="2">
        <f>HYPERLINK("https://my.zakupivli.pro/remote/dispatcher/state_purchase_view/59939558", "UA-2025-06-06-005780-a")</f>
        <v/>
      </c>
      <c r="C146" t="s" s="2">
        <v>351</v>
      </c>
      <c r="D146" t="s" s="1">
        <v>445</v>
      </c>
      <c r="E146" t="s" s="1">
        <v>284</v>
      </c>
      <c r="F146" t="s" s="1">
        <v>83</v>
      </c>
      <c r="G146" t="s" s="1">
        <v>180</v>
      </c>
      <c r="H146" t="s" s="1">
        <v>278</v>
      </c>
      <c r="I146" t="s" s="1">
        <v>443</v>
      </c>
      <c r="J146" t="s" s="1">
        <v>423</v>
      </c>
      <c r="K146" t="s" s="1">
        <v>21</v>
      </c>
      <c r="L146" t="s" s="1">
        <v>356</v>
      </c>
      <c r="M146" t="s" s="1">
        <v>356</v>
      </c>
      <c r="N146" t="s" s="1">
        <v>16</v>
      </c>
      <c r="O146" t="s" s="1">
        <v>16</v>
      </c>
      <c r="P146" t="s" s="1">
        <v>16</v>
      </c>
      <c r="Q146" t="n" s="6">
        <v>45814.0</v>
      </c>
      <c r="R146" t="s" s="1"/>
      <c r="S146" t="s" s="1"/>
      <c r="T146" t="s" s="1"/>
      <c r="U146" t="s" s="1"/>
      <c r="V146" t="s" s="1">
        <v>494</v>
      </c>
      <c r="W146" t="n" s="4">
        <v>1</v>
      </c>
      <c r="X146" t="n" s="7">
        <v>2350.0</v>
      </c>
      <c r="Y146" t="s" s="1">
        <v>351</v>
      </c>
      <c r="Z146" t="n" s="1">
        <v>8.0</v>
      </c>
      <c r="AA146" t="n" s="7">
        <v>293.75</v>
      </c>
      <c r="AB146" t="s" s="1">
        <v>518</v>
      </c>
      <c r="AC146" t="s" s="1">
        <v>525</v>
      </c>
      <c r="AD146" t="s" s="1">
        <v>215</v>
      </c>
      <c r="AE146" t="s" s="1">
        <v>354</v>
      </c>
      <c r="AF146" t="s" s="1">
        <v>253</v>
      </c>
      <c r="AG146" t="s" s="1">
        <v>354</v>
      </c>
      <c r="AH146" t="n" s="7">
        <v>2350.0</v>
      </c>
      <c r="AI146" t="n" s="7">
        <v>293.75</v>
      </c>
      <c r="AJ146" t="s" s="1">
        <v>462</v>
      </c>
      <c r="AK146" t="s" s="1"/>
      <c r="AL146" t="s" s="1"/>
      <c r="AM146" t="s" s="1">
        <v>462</v>
      </c>
      <c r="AN146" t="s" s="1">
        <v>107</v>
      </c>
      <c r="AO146" t="s" s="1"/>
      <c r="AP146" t="s" s="1">
        <v>12</v>
      </c>
      <c r="AQ146" t="s" s="1"/>
      <c r="AR146" t="s" s="1"/>
      <c r="AS146" t="s" s="2"/>
      <c r="AT146" t="s" s="1"/>
      <c r="AU146" t="s" s="1"/>
      <c r="AV146" t="s" s="1"/>
      <c r="AW146" t="s" s="1">
        <v>506</v>
      </c>
      <c r="AX146" t="n" s="8">
        <v>45814.54193047695</v>
      </c>
      <c r="AY146" t="s" s="1">
        <v>208</v>
      </c>
      <c r="AZ146" t="n" s="7">
        <v>2350.0</v>
      </c>
      <c r="BA146" t="s" s="1"/>
      <c r="BB146" t="n" s="6">
        <v>46022.0</v>
      </c>
      <c r="BC146" t="n" s="6">
        <v>45814.0</v>
      </c>
      <c r="BD146" t="n" s="6">
        <v>45814.0</v>
      </c>
      <c r="BE146" t="n" s="8">
        <v>46022.0</v>
      </c>
      <c r="BF146" t="s" s="1">
        <v>537</v>
      </c>
      <c r="BG146" t="s" s="1"/>
      <c r="BH146" t="s" s="1"/>
      <c r="BI146" t="s" s="1">
        <v>15</v>
      </c>
    </row>
    <row r="147" spans="1:61">
      <c r="A147" t="n" s="4">
        <v>142</v>
      </c>
      <c r="B147" s="2">
        <f>HYPERLINK("https://my.zakupivli.pro/remote/dispatcher/state_purchase_view/59939112", "UA-2025-06-06-005535-a")</f>
        <v/>
      </c>
      <c r="C147" t="s" s="2">
        <v>351</v>
      </c>
      <c r="D147" t="s" s="1">
        <v>445</v>
      </c>
      <c r="E147" t="s" s="1">
        <v>408</v>
      </c>
      <c r="F147" t="s" s="1">
        <v>83</v>
      </c>
      <c r="G147" t="s" s="1">
        <v>180</v>
      </c>
      <c r="H147" t="s" s="1">
        <v>278</v>
      </c>
      <c r="I147" t="s" s="1">
        <v>443</v>
      </c>
      <c r="J147" t="s" s="1">
        <v>423</v>
      </c>
      <c r="K147" t="s" s="1">
        <v>21</v>
      </c>
      <c r="L147" t="s" s="1">
        <v>356</v>
      </c>
      <c r="M147" t="s" s="1">
        <v>356</v>
      </c>
      <c r="N147" t="s" s="1">
        <v>16</v>
      </c>
      <c r="O147" t="s" s="1">
        <v>16</v>
      </c>
      <c r="P147" t="s" s="1">
        <v>16</v>
      </c>
      <c r="Q147" t="n" s="6">
        <v>45814.0</v>
      </c>
      <c r="R147" t="s" s="1"/>
      <c r="S147" t="s" s="1"/>
      <c r="T147" t="s" s="1"/>
      <c r="U147" t="s" s="1"/>
      <c r="V147" t="s" s="1">
        <v>494</v>
      </c>
      <c r="W147" t="n" s="4">
        <v>1</v>
      </c>
      <c r="X147" t="n" s="7">
        <v>900.0</v>
      </c>
      <c r="Y147" t="s" s="1">
        <v>351</v>
      </c>
      <c r="Z147" t="n" s="1">
        <v>3.0</v>
      </c>
      <c r="AA147" t="n" s="7">
        <v>300.0</v>
      </c>
      <c r="AB147" t="s" s="1">
        <v>518</v>
      </c>
      <c r="AC147" t="s" s="1">
        <v>525</v>
      </c>
      <c r="AD147" t="s" s="1">
        <v>215</v>
      </c>
      <c r="AE147" t="s" s="1">
        <v>354</v>
      </c>
      <c r="AF147" t="s" s="1">
        <v>253</v>
      </c>
      <c r="AG147" t="s" s="1">
        <v>354</v>
      </c>
      <c r="AH147" t="n" s="7">
        <v>900.0</v>
      </c>
      <c r="AI147" t="n" s="7">
        <v>300.0</v>
      </c>
      <c r="AJ147" t="s" s="1">
        <v>462</v>
      </c>
      <c r="AK147" t="s" s="1"/>
      <c r="AL147" t="s" s="1"/>
      <c r="AM147" t="s" s="1">
        <v>462</v>
      </c>
      <c r="AN147" t="s" s="1">
        <v>107</v>
      </c>
      <c r="AO147" t="s" s="1"/>
      <c r="AP147" t="s" s="1">
        <v>12</v>
      </c>
      <c r="AQ147" t="s" s="1"/>
      <c r="AR147" t="s" s="1"/>
      <c r="AS147" t="s" s="2"/>
      <c r="AT147" t="s" s="1"/>
      <c r="AU147" t="s" s="1"/>
      <c r="AV147" t="s" s="1"/>
      <c r="AW147" t="s" s="1">
        <v>506</v>
      </c>
      <c r="AX147" t="n" s="8">
        <v>45814.51670070585</v>
      </c>
      <c r="AY147" t="s" s="1">
        <v>205</v>
      </c>
      <c r="AZ147" t="n" s="7">
        <v>900.0</v>
      </c>
      <c r="BA147" t="s" s="1"/>
      <c r="BB147" t="n" s="6">
        <v>46022.0</v>
      </c>
      <c r="BC147" t="n" s="6">
        <v>45814.0</v>
      </c>
      <c r="BD147" t="n" s="6">
        <v>45814.0</v>
      </c>
      <c r="BE147" t="n" s="8">
        <v>46022.0</v>
      </c>
      <c r="BF147" t="s" s="1">
        <v>537</v>
      </c>
      <c r="BG147" t="s" s="1"/>
      <c r="BH147" t="s" s="1"/>
      <c r="BI147" t="s" s="1">
        <v>15</v>
      </c>
    </row>
    <row r="148" spans="1:61">
      <c r="A148" t="n" s="4">
        <v>143</v>
      </c>
      <c r="B148" s="2">
        <f>HYPERLINK("https://my.zakupivli.pro/remote/dispatcher/state_purchase_view/59938132", "UA-2025-06-06-005307-a")</f>
        <v/>
      </c>
      <c r="C148" t="s" s="2">
        <v>351</v>
      </c>
      <c r="D148" t="s" s="1">
        <v>409</v>
      </c>
      <c r="E148" t="s" s="1">
        <v>409</v>
      </c>
      <c r="F148" t="s" s="1">
        <v>83</v>
      </c>
      <c r="G148" t="s" s="1">
        <v>180</v>
      </c>
      <c r="H148" t="s" s="1">
        <v>278</v>
      </c>
      <c r="I148" t="s" s="1">
        <v>443</v>
      </c>
      <c r="J148" t="s" s="1">
        <v>423</v>
      </c>
      <c r="K148" t="s" s="1">
        <v>21</v>
      </c>
      <c r="L148" t="s" s="1">
        <v>356</v>
      </c>
      <c r="M148" t="s" s="1">
        <v>356</v>
      </c>
      <c r="N148" t="s" s="1">
        <v>16</v>
      </c>
      <c r="O148" t="s" s="1">
        <v>16</v>
      </c>
      <c r="P148" t="s" s="1">
        <v>16</v>
      </c>
      <c r="Q148" t="n" s="6">
        <v>45814.0</v>
      </c>
      <c r="R148" t="s" s="1"/>
      <c r="S148" t="s" s="1"/>
      <c r="T148" t="s" s="1"/>
      <c r="U148" t="s" s="1"/>
      <c r="V148" t="s" s="1">
        <v>494</v>
      </c>
      <c r="W148" t="n" s="4">
        <v>1</v>
      </c>
      <c r="X148" t="n" s="7">
        <v>600.0</v>
      </c>
      <c r="Y148" t="s" s="1">
        <v>351</v>
      </c>
      <c r="Z148" t="n" s="1">
        <v>1.0</v>
      </c>
      <c r="AA148" t="n" s="7">
        <v>600.0</v>
      </c>
      <c r="AB148" t="s" s="1">
        <v>533</v>
      </c>
      <c r="AC148" t="s" s="1">
        <v>525</v>
      </c>
      <c r="AD148" t="s" s="1">
        <v>215</v>
      </c>
      <c r="AE148" t="s" s="1">
        <v>354</v>
      </c>
      <c r="AF148" t="s" s="1">
        <v>253</v>
      </c>
      <c r="AG148" t="s" s="1">
        <v>354</v>
      </c>
      <c r="AH148" t="n" s="7">
        <v>600.0</v>
      </c>
      <c r="AI148" t="n" s="7">
        <v>600.0</v>
      </c>
      <c r="AJ148" t="s" s="1">
        <v>462</v>
      </c>
      <c r="AK148" t="s" s="1"/>
      <c r="AL148" t="s" s="1"/>
      <c r="AM148" t="s" s="1">
        <v>462</v>
      </c>
      <c r="AN148" t="s" s="1">
        <v>107</v>
      </c>
      <c r="AO148" t="s" s="1"/>
      <c r="AP148" t="s" s="1">
        <v>12</v>
      </c>
      <c r="AQ148" t="s" s="1"/>
      <c r="AR148" t="s" s="1"/>
      <c r="AS148" t="s" s="2"/>
      <c r="AT148" t="s" s="1"/>
      <c r="AU148" t="s" s="1"/>
      <c r="AV148" t="s" s="1"/>
      <c r="AW148" t="s" s="1">
        <v>506</v>
      </c>
      <c r="AX148" t="n" s="8">
        <v>45814.508301331596</v>
      </c>
      <c r="AY148" t="s" s="1">
        <v>202</v>
      </c>
      <c r="AZ148" t="n" s="7">
        <v>600.0</v>
      </c>
      <c r="BA148" t="s" s="1"/>
      <c r="BB148" t="n" s="6">
        <v>46022.0</v>
      </c>
      <c r="BC148" t="n" s="6">
        <v>45814.0</v>
      </c>
      <c r="BD148" t="n" s="6">
        <v>45814.0</v>
      </c>
      <c r="BE148" t="n" s="8">
        <v>46022.0</v>
      </c>
      <c r="BF148" t="s" s="1">
        <v>537</v>
      </c>
      <c r="BG148" t="s" s="1"/>
      <c r="BH148" t="s" s="1"/>
      <c r="BI148" t="s" s="1">
        <v>15</v>
      </c>
    </row>
    <row r="149" spans="1:61">
      <c r="A149" t="n" s="4">
        <v>144</v>
      </c>
      <c r="B149" s="2">
        <f>HYPERLINK("https://my.zakupivli.pro/remote/dispatcher/state_purchase_view/59937745", "UA-2025-06-06-005133-a")</f>
        <v/>
      </c>
      <c r="C149" t="s" s="2">
        <v>351</v>
      </c>
      <c r="D149" t="s" s="1">
        <v>412</v>
      </c>
      <c r="E149" t="s" s="1">
        <v>412</v>
      </c>
      <c r="F149" t="s" s="1">
        <v>83</v>
      </c>
      <c r="G149" t="s" s="1">
        <v>180</v>
      </c>
      <c r="H149" t="s" s="1">
        <v>278</v>
      </c>
      <c r="I149" t="s" s="1">
        <v>443</v>
      </c>
      <c r="J149" t="s" s="1">
        <v>423</v>
      </c>
      <c r="K149" t="s" s="1">
        <v>21</v>
      </c>
      <c r="L149" t="s" s="1">
        <v>356</v>
      </c>
      <c r="M149" t="s" s="1">
        <v>356</v>
      </c>
      <c r="N149" t="s" s="1">
        <v>16</v>
      </c>
      <c r="O149" t="s" s="1">
        <v>16</v>
      </c>
      <c r="P149" t="s" s="1">
        <v>16</v>
      </c>
      <c r="Q149" t="n" s="6">
        <v>45814.0</v>
      </c>
      <c r="R149" t="s" s="1"/>
      <c r="S149" t="s" s="1"/>
      <c r="T149" t="s" s="1"/>
      <c r="U149" t="s" s="1"/>
      <c r="V149" t="s" s="1">
        <v>494</v>
      </c>
      <c r="W149" t="n" s="4">
        <v>1</v>
      </c>
      <c r="X149" t="n" s="7">
        <v>400.0</v>
      </c>
      <c r="Y149" t="s" s="1">
        <v>351</v>
      </c>
      <c r="Z149" t="n" s="1">
        <v>1.0</v>
      </c>
      <c r="AA149" t="n" s="7">
        <v>400.0</v>
      </c>
      <c r="AB149" t="s" s="1">
        <v>533</v>
      </c>
      <c r="AC149" t="s" s="1">
        <v>525</v>
      </c>
      <c r="AD149" t="s" s="1">
        <v>215</v>
      </c>
      <c r="AE149" t="s" s="1">
        <v>354</v>
      </c>
      <c r="AF149" t="s" s="1">
        <v>253</v>
      </c>
      <c r="AG149" t="s" s="1">
        <v>354</v>
      </c>
      <c r="AH149" t="n" s="7">
        <v>400.0</v>
      </c>
      <c r="AI149" t="n" s="7">
        <v>400.0</v>
      </c>
      <c r="AJ149" t="s" s="1">
        <v>462</v>
      </c>
      <c r="AK149" t="s" s="1"/>
      <c r="AL149" t="s" s="1"/>
      <c r="AM149" t="s" s="1">
        <v>462</v>
      </c>
      <c r="AN149" t="s" s="1">
        <v>107</v>
      </c>
      <c r="AO149" t="s" s="1"/>
      <c r="AP149" t="s" s="1">
        <v>12</v>
      </c>
      <c r="AQ149" t="s" s="1"/>
      <c r="AR149" t="s" s="1"/>
      <c r="AS149" t="s" s="2"/>
      <c r="AT149" t="s" s="1"/>
      <c r="AU149" t="s" s="1"/>
      <c r="AV149" t="s" s="1"/>
      <c r="AW149" t="s" s="1">
        <v>506</v>
      </c>
      <c r="AX149" t="n" s="8">
        <v>45814.50394999245</v>
      </c>
      <c r="AY149" t="s" s="1">
        <v>206</v>
      </c>
      <c r="AZ149" t="n" s="7">
        <v>400.0</v>
      </c>
      <c r="BA149" t="s" s="1"/>
      <c r="BB149" t="n" s="6">
        <v>46022.0</v>
      </c>
      <c r="BC149" t="n" s="6">
        <v>45814.0</v>
      </c>
      <c r="BD149" t="n" s="6">
        <v>45814.0</v>
      </c>
      <c r="BE149" t="n" s="8">
        <v>46022.0</v>
      </c>
      <c r="BF149" t="s" s="1">
        <v>537</v>
      </c>
      <c r="BG149" t="s" s="1"/>
      <c r="BH149" t="s" s="1"/>
      <c r="BI149" t="s" s="1">
        <v>15</v>
      </c>
    </row>
    <row r="150" spans="1:61">
      <c r="A150" t="n" s="4">
        <v>145</v>
      </c>
      <c r="B150" s="2">
        <f>HYPERLINK("https://my.zakupivli.pro/remote/dispatcher/state_purchase_view/59931439", "UA-2025-06-06-002351-a")</f>
        <v/>
      </c>
      <c r="C150" t="s" s="2">
        <v>351</v>
      </c>
      <c r="D150" t="s" s="1">
        <v>297</v>
      </c>
      <c r="E150" t="s" s="1">
        <v>297</v>
      </c>
      <c r="F150" t="s" s="1">
        <v>83</v>
      </c>
      <c r="G150" t="s" s="1">
        <v>95</v>
      </c>
      <c r="H150" t="s" s="1">
        <v>278</v>
      </c>
      <c r="I150" t="s" s="1">
        <v>443</v>
      </c>
      <c r="J150" t="s" s="1">
        <v>423</v>
      </c>
      <c r="K150" t="s" s="1">
        <v>21</v>
      </c>
      <c r="L150" t="s" s="1">
        <v>356</v>
      </c>
      <c r="M150" t="s" s="1">
        <v>356</v>
      </c>
      <c r="N150" t="s" s="1">
        <v>16</v>
      </c>
      <c r="O150" t="s" s="1">
        <v>16</v>
      </c>
      <c r="P150" t="s" s="1">
        <v>16</v>
      </c>
      <c r="Q150" t="n" s="6">
        <v>45814.0</v>
      </c>
      <c r="R150" t="s" s="1"/>
      <c r="S150" t="s" s="1"/>
      <c r="T150" t="s" s="1"/>
      <c r="U150" t="s" s="1"/>
      <c r="V150" t="s" s="1">
        <v>494</v>
      </c>
      <c r="W150" t="n" s="4">
        <v>1</v>
      </c>
      <c r="X150" t="n" s="7">
        <v>1680.0</v>
      </c>
      <c r="Y150" t="s" s="1">
        <v>351</v>
      </c>
      <c r="Z150" t="n" s="1">
        <v>8.0</v>
      </c>
      <c r="AA150" t="n" s="7">
        <v>210.0</v>
      </c>
      <c r="AB150" t="s" s="1">
        <v>559</v>
      </c>
      <c r="AC150" t="s" s="1">
        <v>525</v>
      </c>
      <c r="AD150" t="s" s="1">
        <v>215</v>
      </c>
      <c r="AE150" t="s" s="1">
        <v>354</v>
      </c>
      <c r="AF150" t="s" s="1">
        <v>253</v>
      </c>
      <c r="AG150" t="s" s="1">
        <v>354</v>
      </c>
      <c r="AH150" t="n" s="7">
        <v>1680.0</v>
      </c>
      <c r="AI150" t="n" s="7">
        <v>210.0</v>
      </c>
      <c r="AJ150" t="s" s="1">
        <v>460</v>
      </c>
      <c r="AK150" t="s" s="1"/>
      <c r="AL150" t="s" s="1"/>
      <c r="AM150" t="s" s="1">
        <v>460</v>
      </c>
      <c r="AN150" t="s" s="1">
        <v>114</v>
      </c>
      <c r="AO150" t="s" s="1"/>
      <c r="AP150" t="s" s="1"/>
      <c r="AQ150" t="s" s="1"/>
      <c r="AR150" t="s" s="1"/>
      <c r="AS150" t="s" s="2"/>
      <c r="AT150" t="s" s="1"/>
      <c r="AU150" t="s" s="1"/>
      <c r="AV150" t="s" s="1"/>
      <c r="AW150" t="s" s="1">
        <v>506</v>
      </c>
      <c r="AX150" t="n" s="8">
        <v>45814.436906132156</v>
      </c>
      <c r="AY150" t="s" s="1">
        <v>36</v>
      </c>
      <c r="AZ150" t="n" s="7">
        <v>1680.0</v>
      </c>
      <c r="BA150" t="s" s="1"/>
      <c r="BB150" t="n" s="6">
        <v>46022.0</v>
      </c>
      <c r="BC150" t="n" s="6">
        <v>45814.0</v>
      </c>
      <c r="BD150" t="n" s="6">
        <v>45814.0</v>
      </c>
      <c r="BE150" t="n" s="8">
        <v>46022.0</v>
      </c>
      <c r="BF150" t="s" s="1">
        <v>537</v>
      </c>
      <c r="BG150" t="s" s="1"/>
      <c r="BH150" t="s" s="1"/>
      <c r="BI150" t="s" s="1">
        <v>15</v>
      </c>
    </row>
    <row r="151" spans="1:61">
      <c r="A151" t="n" s="4">
        <v>146</v>
      </c>
      <c r="B151" s="2">
        <f>HYPERLINK("https://my.zakupivli.pro/remote/dispatcher/state_purchase_view/59930818", "UA-2025-06-06-002092-a")</f>
        <v/>
      </c>
      <c r="C151" t="s" s="2">
        <v>351</v>
      </c>
      <c r="D151" t="s" s="1">
        <v>303</v>
      </c>
      <c r="E151" t="s" s="1">
        <v>376</v>
      </c>
      <c r="F151" t="s" s="1">
        <v>83</v>
      </c>
      <c r="G151" t="s" s="1">
        <v>149</v>
      </c>
      <c r="H151" t="s" s="1">
        <v>278</v>
      </c>
      <c r="I151" t="s" s="1">
        <v>443</v>
      </c>
      <c r="J151" t="s" s="1">
        <v>423</v>
      </c>
      <c r="K151" t="s" s="1">
        <v>21</v>
      </c>
      <c r="L151" t="s" s="1">
        <v>356</v>
      </c>
      <c r="M151" t="s" s="1">
        <v>356</v>
      </c>
      <c r="N151" t="s" s="1">
        <v>16</v>
      </c>
      <c r="O151" t="s" s="1">
        <v>16</v>
      </c>
      <c r="P151" t="s" s="1">
        <v>16</v>
      </c>
      <c r="Q151" t="n" s="6">
        <v>45814.0</v>
      </c>
      <c r="R151" t="s" s="1"/>
      <c r="S151" t="s" s="1"/>
      <c r="T151" t="s" s="1"/>
      <c r="U151" t="s" s="1"/>
      <c r="V151" t="s" s="1">
        <v>494</v>
      </c>
      <c r="W151" t="n" s="4">
        <v>1</v>
      </c>
      <c r="X151" t="n" s="7">
        <v>16880.25</v>
      </c>
      <c r="Y151" t="s" s="1">
        <v>351</v>
      </c>
      <c r="Z151" t="n" s="1">
        <v>41.07</v>
      </c>
      <c r="AA151" t="n" s="7">
        <v>411.01</v>
      </c>
      <c r="AB151" t="s" s="1">
        <v>518</v>
      </c>
      <c r="AC151" t="s" s="1">
        <v>525</v>
      </c>
      <c r="AD151" t="s" s="1">
        <v>215</v>
      </c>
      <c r="AE151" t="s" s="1">
        <v>354</v>
      </c>
      <c r="AF151" t="s" s="1">
        <v>253</v>
      </c>
      <c r="AG151" t="s" s="1">
        <v>354</v>
      </c>
      <c r="AH151" t="n" s="7">
        <v>16880.25</v>
      </c>
      <c r="AI151" t="n" s="7">
        <v>411.7134146341463</v>
      </c>
      <c r="AJ151" t="s" s="1">
        <v>460</v>
      </c>
      <c r="AK151" t="s" s="1"/>
      <c r="AL151" t="s" s="1"/>
      <c r="AM151" t="s" s="1">
        <v>460</v>
      </c>
      <c r="AN151" t="s" s="1">
        <v>114</v>
      </c>
      <c r="AO151" t="s" s="1"/>
      <c r="AP151" t="s" s="1"/>
      <c r="AQ151" t="s" s="1"/>
      <c r="AR151" t="s" s="1"/>
      <c r="AS151" t="s" s="2"/>
      <c r="AT151" t="s" s="1"/>
      <c r="AU151" t="s" s="1"/>
      <c r="AV151" t="s" s="1"/>
      <c r="AW151" t="s" s="1">
        <v>506</v>
      </c>
      <c r="AX151" t="n" s="8">
        <v>45814.43014008422</v>
      </c>
      <c r="AY151" t="s" s="1">
        <v>36</v>
      </c>
      <c r="AZ151" t="n" s="7">
        <v>16880.25</v>
      </c>
      <c r="BA151" t="s" s="1"/>
      <c r="BB151" t="n" s="6">
        <v>46022.0</v>
      </c>
      <c r="BC151" t="n" s="6">
        <v>45814.0</v>
      </c>
      <c r="BD151" t="n" s="6">
        <v>45814.0</v>
      </c>
      <c r="BE151" t="n" s="8">
        <v>46022.0</v>
      </c>
      <c r="BF151" t="s" s="1">
        <v>537</v>
      </c>
      <c r="BG151" t="s" s="1"/>
      <c r="BH151" t="s" s="1"/>
      <c r="BI151" t="s" s="1">
        <v>15</v>
      </c>
    </row>
    <row r="152" spans="1:61">
      <c r="A152" t="n" s="4">
        <v>147</v>
      </c>
      <c r="B152" s="2">
        <f>HYPERLINK("https://my.zakupivli.pro/remote/dispatcher/state_purchase_view/59928988", "UA-2025-06-06-001258-a")</f>
        <v/>
      </c>
      <c r="C152" t="s" s="2">
        <v>351</v>
      </c>
      <c r="D152" t="s" s="1">
        <v>451</v>
      </c>
      <c r="E152" t="s" s="1">
        <v>452</v>
      </c>
      <c r="F152" t="s" s="1">
        <v>83</v>
      </c>
      <c r="G152" t="s" s="1">
        <v>151</v>
      </c>
      <c r="H152" t="s" s="1">
        <v>278</v>
      </c>
      <c r="I152" t="s" s="1">
        <v>443</v>
      </c>
      <c r="J152" t="s" s="1">
        <v>423</v>
      </c>
      <c r="K152" t="s" s="1">
        <v>21</v>
      </c>
      <c r="L152" t="s" s="1">
        <v>356</v>
      </c>
      <c r="M152" t="s" s="1">
        <v>356</v>
      </c>
      <c r="N152" t="s" s="1">
        <v>16</v>
      </c>
      <c r="O152" t="s" s="1">
        <v>16</v>
      </c>
      <c r="P152" t="s" s="1">
        <v>16</v>
      </c>
      <c r="Q152" t="n" s="6">
        <v>45814.0</v>
      </c>
      <c r="R152" t="s" s="1"/>
      <c r="S152" t="s" s="1"/>
      <c r="T152" t="s" s="1"/>
      <c r="U152" t="s" s="1"/>
      <c r="V152" t="s" s="1">
        <v>494</v>
      </c>
      <c r="W152" t="n" s="4">
        <v>1</v>
      </c>
      <c r="X152" t="n" s="7">
        <v>2115.0</v>
      </c>
      <c r="Y152" t="s" s="1">
        <v>351</v>
      </c>
      <c r="Z152" t="n" s="1">
        <v>18.0</v>
      </c>
      <c r="AA152" t="n" s="7">
        <v>117.5</v>
      </c>
      <c r="AB152" t="s" s="1">
        <v>518</v>
      </c>
      <c r="AC152" t="s" s="1">
        <v>525</v>
      </c>
      <c r="AD152" t="s" s="1">
        <v>215</v>
      </c>
      <c r="AE152" t="s" s="1">
        <v>354</v>
      </c>
      <c r="AF152" t="s" s="1">
        <v>253</v>
      </c>
      <c r="AG152" t="s" s="1">
        <v>354</v>
      </c>
      <c r="AH152" t="n" s="7">
        <v>2115.0</v>
      </c>
      <c r="AI152" t="n" s="7">
        <v>117.5</v>
      </c>
      <c r="AJ152" t="s" s="1">
        <v>459</v>
      </c>
      <c r="AK152" t="s" s="1"/>
      <c r="AL152" t="s" s="1"/>
      <c r="AM152" t="s" s="1">
        <v>459</v>
      </c>
      <c r="AN152" t="s" s="1">
        <v>78</v>
      </c>
      <c r="AO152" t="s" s="1"/>
      <c r="AP152" t="s" s="1"/>
      <c r="AQ152" t="s" s="1"/>
      <c r="AR152" t="s" s="1"/>
      <c r="AS152" t="s" s="2"/>
      <c r="AT152" t="s" s="1"/>
      <c r="AU152" t="s" s="1"/>
      <c r="AV152" t="s" s="1"/>
      <c r="AW152" t="s" s="1">
        <v>506</v>
      </c>
      <c r="AX152" t="n" s="8">
        <v>45814.409189502396</v>
      </c>
      <c r="AY152" t="s" s="1">
        <v>35</v>
      </c>
      <c r="AZ152" t="n" s="7">
        <v>2115.0</v>
      </c>
      <c r="BA152" t="s" s="1"/>
      <c r="BB152" t="n" s="6">
        <v>46022.0</v>
      </c>
      <c r="BC152" t="n" s="6">
        <v>45814.0</v>
      </c>
      <c r="BD152" t="n" s="6">
        <v>45814.0</v>
      </c>
      <c r="BE152" t="n" s="8">
        <v>46022.0</v>
      </c>
      <c r="BF152" t="s" s="1">
        <v>537</v>
      </c>
      <c r="BG152" t="s" s="1"/>
      <c r="BH152" t="s" s="1"/>
      <c r="BI152" t="s" s="1">
        <v>15</v>
      </c>
    </row>
    <row r="153" spans="1:61">
      <c r="A153" t="n" s="4">
        <v>148</v>
      </c>
      <c r="B153" s="2">
        <f>HYPERLINK("https://my.zakupivli.pro/remote/dispatcher/state_purchase_view/59915858", "UA-2025-06-05-009497-a")</f>
        <v/>
      </c>
      <c r="C153" t="s" s="2">
        <v>351</v>
      </c>
      <c r="D153" t="s" s="1">
        <v>272</v>
      </c>
      <c r="E153" t="s" s="1">
        <v>272</v>
      </c>
      <c r="F153" t="s" s="1">
        <v>83</v>
      </c>
      <c r="G153" t="s" s="1">
        <v>159</v>
      </c>
      <c r="H153" t="s" s="1">
        <v>278</v>
      </c>
      <c r="I153" t="s" s="1">
        <v>443</v>
      </c>
      <c r="J153" t="s" s="1">
        <v>423</v>
      </c>
      <c r="K153" t="s" s="1">
        <v>21</v>
      </c>
      <c r="L153" t="s" s="1">
        <v>356</v>
      </c>
      <c r="M153" t="s" s="1">
        <v>356</v>
      </c>
      <c r="N153" t="s" s="1">
        <v>16</v>
      </c>
      <c r="O153" t="s" s="1">
        <v>16</v>
      </c>
      <c r="P153" t="s" s="1">
        <v>16</v>
      </c>
      <c r="Q153" t="n" s="6">
        <v>45813.0</v>
      </c>
      <c r="R153" t="s" s="1"/>
      <c r="S153" t="s" s="1"/>
      <c r="T153" t="s" s="1"/>
      <c r="U153" t="s" s="1"/>
      <c r="V153" t="s" s="1">
        <v>494</v>
      </c>
      <c r="W153" t="n" s="4">
        <v>1</v>
      </c>
      <c r="X153" t="n" s="7">
        <v>315.0</v>
      </c>
      <c r="Y153" t="s" s="1">
        <v>351</v>
      </c>
      <c r="Z153" t="n" s="1">
        <v>1.0</v>
      </c>
      <c r="AA153" t="n" s="7">
        <v>315.0</v>
      </c>
      <c r="AB153" t="s" s="1">
        <v>559</v>
      </c>
      <c r="AC153" t="s" s="1">
        <v>525</v>
      </c>
      <c r="AD153" t="s" s="1">
        <v>215</v>
      </c>
      <c r="AE153" t="s" s="1">
        <v>354</v>
      </c>
      <c r="AF153" t="s" s="1">
        <v>253</v>
      </c>
      <c r="AG153" t="s" s="1">
        <v>354</v>
      </c>
      <c r="AH153" t="n" s="7">
        <v>315.0</v>
      </c>
      <c r="AI153" t="n" s="7">
        <v>315.0</v>
      </c>
      <c r="AJ153" t="s" s="1">
        <v>460</v>
      </c>
      <c r="AK153" t="s" s="1"/>
      <c r="AL153" t="s" s="1"/>
      <c r="AM153" t="s" s="1">
        <v>460</v>
      </c>
      <c r="AN153" t="s" s="1">
        <v>114</v>
      </c>
      <c r="AO153" t="s" s="1"/>
      <c r="AP153" t="s" s="1"/>
      <c r="AQ153" t="s" s="1"/>
      <c r="AR153" t="s" s="1"/>
      <c r="AS153" t="s" s="2"/>
      <c r="AT153" t="s" s="1"/>
      <c r="AU153" t="s" s="1"/>
      <c r="AV153" t="s" s="1"/>
      <c r="AW153" t="s" s="1">
        <v>506</v>
      </c>
      <c r="AX153" t="n" s="8">
        <v>45813.62345390725</v>
      </c>
      <c r="AY153" t="s" s="1">
        <v>34</v>
      </c>
      <c r="AZ153" t="n" s="7">
        <v>315.0</v>
      </c>
      <c r="BA153" t="s" s="1"/>
      <c r="BB153" t="n" s="6">
        <v>46022.0</v>
      </c>
      <c r="BC153" t="n" s="6">
        <v>45813.0</v>
      </c>
      <c r="BD153" t="n" s="6">
        <v>45813.0</v>
      </c>
      <c r="BE153" t="n" s="8">
        <v>46022.0</v>
      </c>
      <c r="BF153" t="s" s="1">
        <v>537</v>
      </c>
      <c r="BG153" t="s" s="1"/>
      <c r="BH153" t="s" s="1"/>
      <c r="BI153" t="s" s="1">
        <v>15</v>
      </c>
    </row>
    <row r="154" spans="1:61">
      <c r="A154" t="n" s="4">
        <v>149</v>
      </c>
      <c r="B154" s="2">
        <f>HYPERLINK("https://my.zakupivli.pro/remote/dispatcher/state_purchase_view/59914936", "UA-2025-06-05-009061-a")</f>
        <v/>
      </c>
      <c r="C154" t="s" s="2">
        <v>351</v>
      </c>
      <c r="D154" t="s" s="1">
        <v>235</v>
      </c>
      <c r="E154" t="s" s="1">
        <v>235</v>
      </c>
      <c r="F154" t="s" s="1">
        <v>83</v>
      </c>
      <c r="G154" t="s" s="1">
        <v>170</v>
      </c>
      <c r="H154" t="s" s="1">
        <v>278</v>
      </c>
      <c r="I154" t="s" s="1">
        <v>443</v>
      </c>
      <c r="J154" t="s" s="1">
        <v>423</v>
      </c>
      <c r="K154" t="s" s="1">
        <v>21</v>
      </c>
      <c r="L154" t="s" s="1">
        <v>356</v>
      </c>
      <c r="M154" t="s" s="1">
        <v>356</v>
      </c>
      <c r="N154" t="s" s="1">
        <v>16</v>
      </c>
      <c r="O154" t="s" s="1">
        <v>16</v>
      </c>
      <c r="P154" t="s" s="1">
        <v>16</v>
      </c>
      <c r="Q154" t="n" s="6">
        <v>45813.0</v>
      </c>
      <c r="R154" t="s" s="1"/>
      <c r="S154" t="s" s="1"/>
      <c r="T154" t="s" s="1"/>
      <c r="U154" t="s" s="1"/>
      <c r="V154" t="s" s="1">
        <v>494</v>
      </c>
      <c r="W154" t="n" s="4">
        <v>1</v>
      </c>
      <c r="X154" t="n" s="7">
        <v>4310.0</v>
      </c>
      <c r="Y154" t="s" s="1">
        <v>351</v>
      </c>
      <c r="Z154" t="n" s="1">
        <v>2.0</v>
      </c>
      <c r="AA154" t="n" s="7">
        <v>2155.0</v>
      </c>
      <c r="AB154" t="s" s="1">
        <v>559</v>
      </c>
      <c r="AC154" t="s" s="1">
        <v>525</v>
      </c>
      <c r="AD154" t="s" s="1">
        <v>215</v>
      </c>
      <c r="AE154" t="s" s="1">
        <v>354</v>
      </c>
      <c r="AF154" t="s" s="1">
        <v>253</v>
      </c>
      <c r="AG154" t="s" s="1">
        <v>354</v>
      </c>
      <c r="AH154" t="n" s="7">
        <v>4310.0</v>
      </c>
      <c r="AI154" t="n" s="7">
        <v>2155.0</v>
      </c>
      <c r="AJ154" t="s" s="1">
        <v>471</v>
      </c>
      <c r="AK154" t="s" s="1"/>
      <c r="AL154" t="s" s="1"/>
      <c r="AM154" t="s" s="1">
        <v>471</v>
      </c>
      <c r="AN154" t="s" s="1">
        <v>112</v>
      </c>
      <c r="AO154" t="s" s="1"/>
      <c r="AP154" t="s" s="1"/>
      <c r="AQ154" t="s" s="1"/>
      <c r="AR154" t="s" s="1"/>
      <c r="AS154" t="s" s="2"/>
      <c r="AT154" t="s" s="1"/>
      <c r="AU154" t="s" s="1"/>
      <c r="AV154" t="s" s="1"/>
      <c r="AW154" t="s" s="1">
        <v>506</v>
      </c>
      <c r="AX154" t="n" s="8">
        <v>45813.617810606585</v>
      </c>
      <c r="AY154" t="s" s="1">
        <v>33</v>
      </c>
      <c r="AZ154" t="n" s="7">
        <v>4310.0</v>
      </c>
      <c r="BA154" t="s" s="1"/>
      <c r="BB154" t="n" s="6">
        <v>46022.0</v>
      </c>
      <c r="BC154" t="n" s="6">
        <v>45813.0</v>
      </c>
      <c r="BD154" t="n" s="6">
        <v>45813.0</v>
      </c>
      <c r="BE154" t="n" s="8">
        <v>46022.0</v>
      </c>
      <c r="BF154" t="s" s="1">
        <v>537</v>
      </c>
      <c r="BG154" t="s" s="1"/>
      <c r="BH154" t="s" s="1"/>
      <c r="BI154" t="s" s="1">
        <v>15</v>
      </c>
    </row>
    <row r="155" spans="1:61">
      <c r="A155" t="n" s="4">
        <v>150</v>
      </c>
      <c r="B155" s="2">
        <f>HYPERLINK("https://my.zakupivli.pro/remote/dispatcher/state_purchase_view/59901313", "UA-2025-06-05-002947-a")</f>
        <v/>
      </c>
      <c r="C155" t="s" s="2">
        <v>351</v>
      </c>
      <c r="D155" t="s" s="1">
        <v>223</v>
      </c>
      <c r="E155" t="s" s="1">
        <v>309</v>
      </c>
      <c r="F155" t="s" s="1">
        <v>83</v>
      </c>
      <c r="G155" t="s" s="1">
        <v>133</v>
      </c>
      <c r="H155" t="s" s="1">
        <v>278</v>
      </c>
      <c r="I155" t="s" s="1">
        <v>443</v>
      </c>
      <c r="J155" t="s" s="1">
        <v>423</v>
      </c>
      <c r="K155" t="s" s="1">
        <v>21</v>
      </c>
      <c r="L155" t="s" s="1">
        <v>356</v>
      </c>
      <c r="M155" t="s" s="1">
        <v>356</v>
      </c>
      <c r="N155" t="s" s="1">
        <v>16</v>
      </c>
      <c r="O155" t="s" s="1">
        <v>16</v>
      </c>
      <c r="P155" t="s" s="1">
        <v>16</v>
      </c>
      <c r="Q155" t="n" s="6">
        <v>45813.0</v>
      </c>
      <c r="R155" t="s" s="1"/>
      <c r="S155" t="s" s="1"/>
      <c r="T155" t="s" s="1"/>
      <c r="U155" t="s" s="1"/>
      <c r="V155" t="s" s="1">
        <v>494</v>
      </c>
      <c r="W155" t="n" s="4">
        <v>1</v>
      </c>
      <c r="X155" t="n" s="7">
        <v>19996.0</v>
      </c>
      <c r="Y155" t="s" s="1">
        <v>351</v>
      </c>
      <c r="Z155" t="s" s="1">
        <v>518</v>
      </c>
      <c r="AA155" t="s" s="1">
        <v>518</v>
      </c>
      <c r="AB155" t="s" s="1">
        <v>518</v>
      </c>
      <c r="AC155" t="s" s="1">
        <v>525</v>
      </c>
      <c r="AD155" t="s" s="1">
        <v>215</v>
      </c>
      <c r="AE155" t="s" s="1">
        <v>354</v>
      </c>
      <c r="AF155" t="s" s="1">
        <v>253</v>
      </c>
      <c r="AG155" t="s" s="1">
        <v>354</v>
      </c>
      <c r="AH155" t="n" s="7">
        <v>19996.0</v>
      </c>
      <c r="AI155" t="s" s="1">
        <v>518</v>
      </c>
      <c r="AJ155" t="s" s="1">
        <v>465</v>
      </c>
      <c r="AK155" t="s" s="1"/>
      <c r="AL155" t="s" s="1"/>
      <c r="AM155" t="s" s="1">
        <v>465</v>
      </c>
      <c r="AN155" t="s" s="1">
        <v>86</v>
      </c>
      <c r="AO155" t="s" s="1"/>
      <c r="AP155" t="s" s="1"/>
      <c r="AQ155" t="s" s="1"/>
      <c r="AR155" t="s" s="1"/>
      <c r="AS155" t="s" s="2"/>
      <c r="AT155" t="s" s="1"/>
      <c r="AU155" t="s" s="1"/>
      <c r="AV155" t="s" s="1"/>
      <c r="AW155" t="s" s="1">
        <v>506</v>
      </c>
      <c r="AX155" t="n" s="8">
        <v>45813.44597628232</v>
      </c>
      <c r="AY155" t="s" s="1">
        <v>32</v>
      </c>
      <c r="AZ155" t="n" s="7">
        <v>19996.0</v>
      </c>
      <c r="BA155" t="s" s="1"/>
      <c r="BB155" t="n" s="6">
        <v>46022.0</v>
      </c>
      <c r="BC155" t="n" s="6">
        <v>45813.0</v>
      </c>
      <c r="BD155" t="n" s="6">
        <v>45813.0</v>
      </c>
      <c r="BE155" t="n" s="8">
        <v>46022.0</v>
      </c>
      <c r="BF155" t="s" s="1">
        <v>537</v>
      </c>
      <c r="BG155" t="s" s="1"/>
      <c r="BH155" t="s" s="1"/>
      <c r="BI155" t="s" s="1">
        <v>15</v>
      </c>
    </row>
    <row r="156" spans="1:61">
      <c r="A156" t="n" s="4">
        <v>151</v>
      </c>
      <c r="B156" s="2">
        <f>HYPERLINK("https://my.zakupivli.pro/remote/dispatcher/state_purchase_view/59899283", "UA-2025-06-05-001974-a")</f>
        <v/>
      </c>
      <c r="C156" t="s" s="2">
        <v>351</v>
      </c>
      <c r="D156" t="s" s="1">
        <v>389</v>
      </c>
      <c r="E156" t="s" s="1">
        <v>389</v>
      </c>
      <c r="F156" t="s" s="1">
        <v>83</v>
      </c>
      <c r="G156" t="s" s="1">
        <v>197</v>
      </c>
      <c r="H156" t="s" s="1">
        <v>278</v>
      </c>
      <c r="I156" t="s" s="1">
        <v>443</v>
      </c>
      <c r="J156" t="s" s="1">
        <v>423</v>
      </c>
      <c r="K156" t="s" s="1">
        <v>21</v>
      </c>
      <c r="L156" t="s" s="1">
        <v>356</v>
      </c>
      <c r="M156" t="s" s="1">
        <v>356</v>
      </c>
      <c r="N156" t="s" s="1">
        <v>16</v>
      </c>
      <c r="O156" t="s" s="1">
        <v>16</v>
      </c>
      <c r="P156" t="s" s="1">
        <v>16</v>
      </c>
      <c r="Q156" t="n" s="6">
        <v>45813.0</v>
      </c>
      <c r="R156" t="s" s="1"/>
      <c r="S156" t="s" s="1"/>
      <c r="T156" t="s" s="1"/>
      <c r="U156" t="s" s="1"/>
      <c r="V156" t="s" s="1">
        <v>494</v>
      </c>
      <c r="W156" t="n" s="4">
        <v>1</v>
      </c>
      <c r="X156" t="n" s="7">
        <v>1327.4</v>
      </c>
      <c r="Y156" t="s" s="1">
        <v>351</v>
      </c>
      <c r="Z156" t="n" s="1">
        <v>1.0</v>
      </c>
      <c r="AA156" t="n" s="7">
        <v>1327.4</v>
      </c>
      <c r="AB156" t="s" s="1">
        <v>533</v>
      </c>
      <c r="AC156" t="s" s="1">
        <v>525</v>
      </c>
      <c r="AD156" t="s" s="1">
        <v>215</v>
      </c>
      <c r="AE156" t="s" s="1">
        <v>443</v>
      </c>
      <c r="AF156" t="s" s="1">
        <v>253</v>
      </c>
      <c r="AG156" t="s" s="1">
        <v>354</v>
      </c>
      <c r="AH156" t="n" s="7">
        <v>1327.4</v>
      </c>
      <c r="AI156" t="n" s="7">
        <v>1327.4</v>
      </c>
      <c r="AJ156" t="s" s="1">
        <v>424</v>
      </c>
      <c r="AK156" t="s" s="1"/>
      <c r="AL156" t="s" s="1"/>
      <c r="AM156" t="s" s="1">
        <v>424</v>
      </c>
      <c r="AN156" t="s" s="1">
        <v>20</v>
      </c>
      <c r="AO156" t="s" s="1"/>
      <c r="AP156" t="s" s="1"/>
      <c r="AQ156" t="s" s="1"/>
      <c r="AR156" t="s" s="1"/>
      <c r="AS156" t="s" s="2"/>
      <c r="AT156" t="s" s="1"/>
      <c r="AU156" t="s" s="1"/>
      <c r="AV156" t="s" s="1"/>
      <c r="AW156" t="s" s="1">
        <v>506</v>
      </c>
      <c r="AX156" t="n" s="8">
        <v>45813.42142649731</v>
      </c>
      <c r="AY156" t="s" s="1">
        <v>184</v>
      </c>
      <c r="AZ156" t="n" s="7">
        <v>1327.4</v>
      </c>
      <c r="BA156" t="s" s="1"/>
      <c r="BB156" t="n" s="6">
        <v>46022.0</v>
      </c>
      <c r="BC156" t="n" s="6">
        <v>45813.0</v>
      </c>
      <c r="BD156" t="n" s="6">
        <v>45813.0</v>
      </c>
      <c r="BE156" t="n" s="8">
        <v>46022.0</v>
      </c>
      <c r="BF156" t="s" s="1">
        <v>537</v>
      </c>
      <c r="BG156" t="s" s="1"/>
      <c r="BH156" t="s" s="1"/>
      <c r="BI156" t="s" s="1">
        <v>15</v>
      </c>
    </row>
    <row r="157" spans="1:61">
      <c r="A157" t="n" s="4">
        <v>152</v>
      </c>
      <c r="B157" s="2">
        <f>HYPERLINK("https://my.zakupivli.pro/remote/dispatcher/state_purchase_view/59898843", "UA-2025-06-05-001801-a")</f>
        <v/>
      </c>
      <c r="C157" t="s" s="2">
        <v>351</v>
      </c>
      <c r="D157" t="s" s="1">
        <v>384</v>
      </c>
      <c r="E157" t="s" s="1">
        <v>384</v>
      </c>
      <c r="F157" t="s" s="1">
        <v>83</v>
      </c>
      <c r="G157" t="s" s="1">
        <v>198</v>
      </c>
      <c r="H157" t="s" s="1">
        <v>278</v>
      </c>
      <c r="I157" t="s" s="1">
        <v>443</v>
      </c>
      <c r="J157" t="s" s="1">
        <v>423</v>
      </c>
      <c r="K157" t="s" s="1">
        <v>21</v>
      </c>
      <c r="L157" t="s" s="1">
        <v>356</v>
      </c>
      <c r="M157" t="s" s="1">
        <v>356</v>
      </c>
      <c r="N157" t="s" s="1">
        <v>16</v>
      </c>
      <c r="O157" t="s" s="1">
        <v>16</v>
      </c>
      <c r="P157" t="s" s="1">
        <v>16</v>
      </c>
      <c r="Q157" t="n" s="6">
        <v>45813.0</v>
      </c>
      <c r="R157" t="s" s="1"/>
      <c r="S157" t="s" s="1"/>
      <c r="T157" t="s" s="1"/>
      <c r="U157" t="s" s="1"/>
      <c r="V157" t="s" s="1">
        <v>494</v>
      </c>
      <c r="W157" t="n" s="4">
        <v>1</v>
      </c>
      <c r="X157" t="n" s="7">
        <v>25639.5</v>
      </c>
      <c r="Y157" t="s" s="1">
        <v>351</v>
      </c>
      <c r="Z157" t="n" s="1">
        <v>1.0</v>
      </c>
      <c r="AA157" t="n" s="7">
        <v>25639.5</v>
      </c>
      <c r="AB157" t="s" s="1">
        <v>533</v>
      </c>
      <c r="AC157" t="s" s="1">
        <v>525</v>
      </c>
      <c r="AD157" t="s" s="1">
        <v>215</v>
      </c>
      <c r="AE157" t="s" s="1">
        <v>443</v>
      </c>
      <c r="AF157" t="s" s="1">
        <v>253</v>
      </c>
      <c r="AG157" t="s" s="1">
        <v>354</v>
      </c>
      <c r="AH157" t="n" s="7">
        <v>25639.5</v>
      </c>
      <c r="AI157" t="n" s="7">
        <v>25639.5</v>
      </c>
      <c r="AJ157" t="s" s="1">
        <v>424</v>
      </c>
      <c r="AK157" t="s" s="1"/>
      <c r="AL157" t="s" s="1"/>
      <c r="AM157" t="s" s="1">
        <v>424</v>
      </c>
      <c r="AN157" t="s" s="1">
        <v>20</v>
      </c>
      <c r="AO157" t="s" s="1"/>
      <c r="AP157" t="s" s="1"/>
      <c r="AQ157" t="s" s="1"/>
      <c r="AR157" t="s" s="1"/>
      <c r="AS157" t="s" s="2"/>
      <c r="AT157" t="s" s="1"/>
      <c r="AU157" t="s" s="1"/>
      <c r="AV157" t="s" s="1"/>
      <c r="AW157" t="s" s="1">
        <v>506</v>
      </c>
      <c r="AX157" t="n" s="8">
        <v>45813.41598331256</v>
      </c>
      <c r="AY157" t="s" s="1">
        <v>183</v>
      </c>
      <c r="AZ157" t="n" s="7">
        <v>25639.5</v>
      </c>
      <c r="BA157" t="s" s="1"/>
      <c r="BB157" t="n" s="6">
        <v>46022.0</v>
      </c>
      <c r="BC157" t="n" s="6">
        <v>45813.0</v>
      </c>
      <c r="BD157" t="n" s="6">
        <v>45813.0</v>
      </c>
      <c r="BE157" t="n" s="8">
        <v>46022.0</v>
      </c>
      <c r="BF157" t="s" s="1">
        <v>537</v>
      </c>
      <c r="BG157" t="s" s="1"/>
      <c r="BH157" t="s" s="1"/>
      <c r="BI157" t="s" s="1">
        <v>15</v>
      </c>
    </row>
    <row r="158" spans="1:61">
      <c r="A158" t="n" s="4">
        <v>153</v>
      </c>
      <c r="B158" s="2">
        <f>HYPERLINK("https://my.zakupivli.pro/remote/dispatcher/state_purchase_view/59886561", "UA-2025-06-04-010766-a")</f>
        <v/>
      </c>
      <c r="C158" t="s" s="2">
        <v>351</v>
      </c>
      <c r="D158" t="s" s="1">
        <v>259</v>
      </c>
      <c r="E158" t="s" s="1">
        <v>1</v>
      </c>
      <c r="F158" t="s" s="1">
        <v>83</v>
      </c>
      <c r="G158" t="s" s="1">
        <v>182</v>
      </c>
      <c r="H158" t="s" s="1">
        <v>278</v>
      </c>
      <c r="I158" t="s" s="1">
        <v>443</v>
      </c>
      <c r="J158" t="s" s="1">
        <v>423</v>
      </c>
      <c r="K158" t="s" s="1">
        <v>21</v>
      </c>
      <c r="L158" t="s" s="1">
        <v>356</v>
      </c>
      <c r="M158" t="s" s="1">
        <v>356</v>
      </c>
      <c r="N158" t="s" s="1">
        <v>16</v>
      </c>
      <c r="O158" t="s" s="1">
        <v>16</v>
      </c>
      <c r="P158" t="s" s="1">
        <v>16</v>
      </c>
      <c r="Q158" t="n" s="6">
        <v>45812.0</v>
      </c>
      <c r="R158" t="s" s="1"/>
      <c r="S158" t="s" s="1"/>
      <c r="T158" t="s" s="1"/>
      <c r="U158" t="s" s="1"/>
      <c r="V158" t="s" s="1">
        <v>494</v>
      </c>
      <c r="W158" t="n" s="4">
        <v>1</v>
      </c>
      <c r="X158" t="n" s="7">
        <v>357357.0</v>
      </c>
      <c r="Y158" t="s" s="1">
        <v>351</v>
      </c>
      <c r="Z158" t="n" s="1">
        <v>7644.0</v>
      </c>
      <c r="AA158" t="n" s="7">
        <v>46.75</v>
      </c>
      <c r="AB158" t="s" s="1">
        <v>559</v>
      </c>
      <c r="AC158" t="s" s="1">
        <v>525</v>
      </c>
      <c r="AD158" t="s" s="1">
        <v>215</v>
      </c>
      <c r="AE158" t="s" s="1">
        <v>354</v>
      </c>
      <c r="AF158" t="s" s="1">
        <v>253</v>
      </c>
      <c r="AG158" t="s" s="1">
        <v>354</v>
      </c>
      <c r="AH158" t="n" s="7">
        <v>357357.0</v>
      </c>
      <c r="AI158" t="n" s="7">
        <v>46.75</v>
      </c>
      <c r="AJ158" t="s" s="1">
        <v>467</v>
      </c>
      <c r="AK158" t="s" s="1"/>
      <c r="AL158" t="s" s="1"/>
      <c r="AM158" t="s" s="1">
        <v>467</v>
      </c>
      <c r="AN158" t="s" s="1">
        <v>94</v>
      </c>
      <c r="AO158" t="s" s="1"/>
      <c r="AP158" t="s" s="1">
        <v>13</v>
      </c>
      <c r="AQ158" t="s" s="1"/>
      <c r="AR158" t="s" s="1"/>
      <c r="AS158" t="s" s="2"/>
      <c r="AT158" t="s" s="1"/>
      <c r="AU158" t="s" s="1"/>
      <c r="AV158" t="s" s="1"/>
      <c r="AW158" t="s" s="1">
        <v>506</v>
      </c>
      <c r="AX158" t="n" s="8">
        <v>45812.65155810808</v>
      </c>
      <c r="AY158" t="s" s="1">
        <v>31</v>
      </c>
      <c r="AZ158" t="n" s="7">
        <v>357357.0</v>
      </c>
      <c r="BA158" t="s" s="1"/>
      <c r="BB158" t="n" s="6">
        <v>46022.0</v>
      </c>
      <c r="BC158" t="n" s="6">
        <v>45812.0</v>
      </c>
      <c r="BD158" t="n" s="6">
        <v>45812.0</v>
      </c>
      <c r="BE158" t="n" s="8">
        <v>46022.0</v>
      </c>
      <c r="BF158" t="s" s="1">
        <v>537</v>
      </c>
      <c r="BG158" t="s" s="1"/>
      <c r="BH158" t="s" s="1"/>
      <c r="BI158" t="s" s="1">
        <v>15</v>
      </c>
    </row>
    <row r="159" spans="1:61">
      <c r="A159" t="n" s="4">
        <v>154</v>
      </c>
      <c r="B159" s="2">
        <f>HYPERLINK("https://my.zakupivli.pro/remote/dispatcher/state_purchase_view/59834247", "UA-2025-06-03-002057-a")</f>
        <v/>
      </c>
      <c r="C159" t="s" s="2">
        <v>351</v>
      </c>
      <c r="D159" t="s" s="1">
        <v>385</v>
      </c>
      <c r="E159" t="s" s="1">
        <v>385</v>
      </c>
      <c r="F159" t="s" s="1">
        <v>83</v>
      </c>
      <c r="G159" t="s" s="1">
        <v>199</v>
      </c>
      <c r="H159" t="s" s="1">
        <v>278</v>
      </c>
      <c r="I159" t="s" s="1">
        <v>443</v>
      </c>
      <c r="J159" t="s" s="1">
        <v>423</v>
      </c>
      <c r="K159" t="s" s="1">
        <v>21</v>
      </c>
      <c r="L159" t="s" s="1">
        <v>356</v>
      </c>
      <c r="M159" t="s" s="1">
        <v>356</v>
      </c>
      <c r="N159" t="s" s="1">
        <v>16</v>
      </c>
      <c r="O159" t="s" s="1">
        <v>16</v>
      </c>
      <c r="P159" t="s" s="1">
        <v>16</v>
      </c>
      <c r="Q159" t="n" s="6">
        <v>45811.0</v>
      </c>
      <c r="R159" t="s" s="1"/>
      <c r="S159" t="s" s="1"/>
      <c r="T159" t="s" s="1"/>
      <c r="U159" t="s" s="1"/>
      <c r="V159" t="s" s="1">
        <v>494</v>
      </c>
      <c r="W159" t="n" s="4">
        <v>1</v>
      </c>
      <c r="X159" t="n" s="7">
        <v>2711.29</v>
      </c>
      <c r="Y159" t="s" s="1">
        <v>351</v>
      </c>
      <c r="Z159" t="n" s="1">
        <v>1.0</v>
      </c>
      <c r="AA159" t="n" s="7">
        <v>2711.29</v>
      </c>
      <c r="AB159" t="s" s="1">
        <v>533</v>
      </c>
      <c r="AC159" t="s" s="1">
        <v>525</v>
      </c>
      <c r="AD159" t="s" s="1">
        <v>215</v>
      </c>
      <c r="AE159" t="s" s="1">
        <v>354</v>
      </c>
      <c r="AF159" t="s" s="1">
        <v>253</v>
      </c>
      <c r="AG159" t="s" s="1">
        <v>354</v>
      </c>
      <c r="AH159" t="n" s="7">
        <v>2711.29</v>
      </c>
      <c r="AI159" t="n" s="7">
        <v>2711.29</v>
      </c>
      <c r="AJ159" t="s" s="1">
        <v>258</v>
      </c>
      <c r="AK159" t="s" s="1"/>
      <c r="AL159" t="s" s="1"/>
      <c r="AM159" t="s" s="1">
        <v>258</v>
      </c>
      <c r="AN159" t="s" s="1">
        <v>18</v>
      </c>
      <c r="AO159" t="s" s="1"/>
      <c r="AP159" t="s" s="1"/>
      <c r="AQ159" t="s" s="1"/>
      <c r="AR159" t="s" s="1"/>
      <c r="AS159" t="s" s="2"/>
      <c r="AT159" t="s" s="1"/>
      <c r="AU159" t="s" s="1"/>
      <c r="AV159" t="s" s="1"/>
      <c r="AW159" t="s" s="1">
        <v>506</v>
      </c>
      <c r="AX159" t="n" s="8">
        <v>45811.42060238966</v>
      </c>
      <c r="AY159" t="s" s="1">
        <v>139</v>
      </c>
      <c r="AZ159" t="n" s="7">
        <v>2711.29</v>
      </c>
      <c r="BA159" t="s" s="1"/>
      <c r="BB159" t="n" s="6">
        <v>45812.0</v>
      </c>
      <c r="BC159" t="n" s="6">
        <v>45807.0</v>
      </c>
      <c r="BD159" t="n" s="6">
        <v>45807.0</v>
      </c>
      <c r="BE159" t="n" s="8">
        <v>45838.0</v>
      </c>
      <c r="BF159" t="s" s="1">
        <v>537</v>
      </c>
      <c r="BG159" t="s" s="1"/>
      <c r="BH159" t="s" s="1"/>
      <c r="BI159" t="s" s="1">
        <v>15</v>
      </c>
    </row>
    <row r="160" spans="1:61">
      <c r="A160" t="n" s="4">
        <v>155</v>
      </c>
      <c r="B160" s="2">
        <f>HYPERLINK("https://my.zakupivli.pro/remote/dispatcher/state_purchase_view/59832944", "UA-2025-06-03-001430-a")</f>
        <v/>
      </c>
      <c r="C160" t="s" s="2">
        <v>351</v>
      </c>
      <c r="D160" t="s" s="1">
        <v>432</v>
      </c>
      <c r="E160" t="s" s="1">
        <v>431</v>
      </c>
      <c r="F160" t="s" s="1">
        <v>83</v>
      </c>
      <c r="G160" t="s" s="1">
        <v>190</v>
      </c>
      <c r="H160" t="s" s="1">
        <v>278</v>
      </c>
      <c r="I160" t="s" s="1">
        <v>443</v>
      </c>
      <c r="J160" t="s" s="1">
        <v>423</v>
      </c>
      <c r="K160" t="s" s="1">
        <v>21</v>
      </c>
      <c r="L160" t="s" s="1">
        <v>356</v>
      </c>
      <c r="M160" t="s" s="1">
        <v>356</v>
      </c>
      <c r="N160" t="s" s="1">
        <v>16</v>
      </c>
      <c r="O160" t="s" s="1">
        <v>16</v>
      </c>
      <c r="P160" t="s" s="1">
        <v>16</v>
      </c>
      <c r="Q160" t="n" s="6">
        <v>45811.0</v>
      </c>
      <c r="R160" t="s" s="1"/>
      <c r="S160" t="s" s="1"/>
      <c r="T160" t="s" s="1"/>
      <c r="U160" t="s" s="1"/>
      <c r="V160" t="s" s="1">
        <v>494</v>
      </c>
      <c r="W160" t="n" s="4">
        <v>1</v>
      </c>
      <c r="X160" t="n" s="7">
        <v>6138.0</v>
      </c>
      <c r="Y160" t="s" s="1">
        <v>351</v>
      </c>
      <c r="Z160" t="n" s="1">
        <v>1.0</v>
      </c>
      <c r="AA160" t="n" s="7">
        <v>6138.0</v>
      </c>
      <c r="AB160" t="s" s="1">
        <v>533</v>
      </c>
      <c r="AC160" t="s" s="1">
        <v>525</v>
      </c>
      <c r="AD160" t="s" s="1">
        <v>215</v>
      </c>
      <c r="AE160" t="s" s="1">
        <v>354</v>
      </c>
      <c r="AF160" t="s" s="1">
        <v>253</v>
      </c>
      <c r="AG160" t="s" s="1">
        <v>354</v>
      </c>
      <c r="AH160" t="n" s="7">
        <v>6138.0</v>
      </c>
      <c r="AI160" t="n" s="7">
        <v>6138.0</v>
      </c>
      <c r="AJ160" t="s" s="1">
        <v>368</v>
      </c>
      <c r="AK160" t="s" s="1"/>
      <c r="AL160" t="s" s="1"/>
      <c r="AM160" t="s" s="1">
        <v>368</v>
      </c>
      <c r="AN160" t="s" s="1">
        <v>93</v>
      </c>
      <c r="AO160" t="s" s="1"/>
      <c r="AP160" t="s" s="1">
        <v>8</v>
      </c>
      <c r="AQ160" t="s" s="1"/>
      <c r="AR160" t="s" s="1"/>
      <c r="AS160" t="s" s="2"/>
      <c r="AT160" t="s" s="1"/>
      <c r="AU160" t="s" s="1"/>
      <c r="AV160" t="s" s="1"/>
      <c r="AW160" t="s" s="1">
        <v>506</v>
      </c>
      <c r="AX160" t="n" s="8">
        <v>45811.40187999259</v>
      </c>
      <c r="AY160" t="s" s="1">
        <v>91</v>
      </c>
      <c r="AZ160" t="n" s="7">
        <v>6138.0</v>
      </c>
      <c r="BA160" t="s" s="1"/>
      <c r="BB160" t="n" s="6">
        <v>46175.0</v>
      </c>
      <c r="BC160" t="n" s="6">
        <v>45810.0</v>
      </c>
      <c r="BD160" t="n" s="6">
        <v>45810.0</v>
      </c>
      <c r="BE160" t="n" s="8">
        <v>46175.0</v>
      </c>
      <c r="BF160" t="s" s="1">
        <v>537</v>
      </c>
      <c r="BG160" t="s" s="1"/>
      <c r="BH160" t="s" s="1"/>
      <c r="BI160" t="s" s="1">
        <v>15</v>
      </c>
    </row>
    <row r="161" spans="1:61">
      <c r="A161" t="n" s="4">
        <v>156</v>
      </c>
      <c r="B161" s="2">
        <f>HYPERLINK("https://my.zakupivli.pro/remote/dispatcher/state_purchase_view/59826794", "UA-2025-06-02-012149-a")</f>
        <v/>
      </c>
      <c r="C161" t="s" s="2">
        <v>351</v>
      </c>
      <c r="D161" t="s" s="1">
        <v>328</v>
      </c>
      <c r="E161" t="s" s="1">
        <v>328</v>
      </c>
      <c r="F161" t="s" s="1">
        <v>83</v>
      </c>
      <c r="G161" t="s" s="1">
        <v>59</v>
      </c>
      <c r="H161" t="s" s="1">
        <v>278</v>
      </c>
      <c r="I161" t="s" s="1">
        <v>443</v>
      </c>
      <c r="J161" t="s" s="1">
        <v>423</v>
      </c>
      <c r="K161" t="s" s="1">
        <v>21</v>
      </c>
      <c r="L161" t="s" s="1">
        <v>356</v>
      </c>
      <c r="M161" t="s" s="1">
        <v>356</v>
      </c>
      <c r="N161" t="s" s="1">
        <v>16</v>
      </c>
      <c r="O161" t="s" s="1">
        <v>16</v>
      </c>
      <c r="P161" t="s" s="1">
        <v>16</v>
      </c>
      <c r="Q161" t="n" s="6">
        <v>45810.0</v>
      </c>
      <c r="R161" t="s" s="1"/>
      <c r="S161" t="s" s="1"/>
      <c r="T161" t="s" s="1"/>
      <c r="U161" t="s" s="1"/>
      <c r="V161" t="s" s="1">
        <v>494</v>
      </c>
      <c r="W161" t="n" s="4">
        <v>1</v>
      </c>
      <c r="X161" t="n" s="7">
        <v>360.0</v>
      </c>
      <c r="Y161" t="s" s="1">
        <v>351</v>
      </c>
      <c r="Z161" t="n" s="1">
        <v>30.0</v>
      </c>
      <c r="AA161" t="n" s="7">
        <v>12.0</v>
      </c>
      <c r="AB161" t="s" s="1">
        <v>523</v>
      </c>
      <c r="AC161" t="s" s="1">
        <v>525</v>
      </c>
      <c r="AD161" t="s" s="1">
        <v>215</v>
      </c>
      <c r="AE161" t="s" s="1">
        <v>354</v>
      </c>
      <c r="AF161" t="s" s="1">
        <v>253</v>
      </c>
      <c r="AG161" t="s" s="1">
        <v>354</v>
      </c>
      <c r="AH161" t="n" s="7">
        <v>360.0</v>
      </c>
      <c r="AI161" t="n" s="7">
        <v>12.0</v>
      </c>
      <c r="AJ161" t="s" s="1">
        <v>461</v>
      </c>
      <c r="AK161" t="s" s="1"/>
      <c r="AL161" t="s" s="1"/>
      <c r="AM161" t="s" s="1">
        <v>461</v>
      </c>
      <c r="AN161" t="s" s="1">
        <v>97</v>
      </c>
      <c r="AO161" t="s" s="1"/>
      <c r="AP161" t="s" s="1"/>
      <c r="AQ161" t="s" s="1"/>
      <c r="AR161" t="s" s="1"/>
      <c r="AS161" t="s" s="2"/>
      <c r="AT161" t="s" s="1"/>
      <c r="AU161" t="s" s="1"/>
      <c r="AV161" t="s" s="1"/>
      <c r="AW161" t="s" s="1">
        <v>506</v>
      </c>
      <c r="AX161" t="n" s="8">
        <v>45810.7024702779</v>
      </c>
      <c r="AY161" t="s" s="1">
        <v>29</v>
      </c>
      <c r="AZ161" t="n" s="7">
        <v>360.0</v>
      </c>
      <c r="BA161" t="s" s="1"/>
      <c r="BB161" t="n" s="6">
        <v>46022.0</v>
      </c>
      <c r="BC161" t="n" s="6">
        <v>45810.0</v>
      </c>
      <c r="BD161" t="n" s="6">
        <v>45810.0</v>
      </c>
      <c r="BE161" t="n" s="8">
        <v>46022.0</v>
      </c>
      <c r="BF161" t="s" s="1">
        <v>537</v>
      </c>
      <c r="BG161" t="s" s="1"/>
      <c r="BH161" t="s" s="1"/>
      <c r="BI161" t="s" s="1">
        <v>15</v>
      </c>
    </row>
    <row r="162" spans="1:61">
      <c r="A162" t="n" s="4">
        <v>157</v>
      </c>
      <c r="B162" s="2">
        <f>HYPERLINK("https://my.zakupivli.pro/remote/dispatcher/state_purchase_view/59826353", "UA-2025-06-02-011970-a")</f>
        <v/>
      </c>
      <c r="C162" t="s" s="2">
        <v>351</v>
      </c>
      <c r="D162" t="s" s="1">
        <v>358</v>
      </c>
      <c r="E162" t="s" s="1">
        <v>358</v>
      </c>
      <c r="F162" t="s" s="1">
        <v>83</v>
      </c>
      <c r="G162" t="s" s="1">
        <v>23</v>
      </c>
      <c r="H162" t="s" s="1">
        <v>278</v>
      </c>
      <c r="I162" t="s" s="1">
        <v>443</v>
      </c>
      <c r="J162" t="s" s="1">
        <v>423</v>
      </c>
      <c r="K162" t="s" s="1">
        <v>21</v>
      </c>
      <c r="L162" t="s" s="1">
        <v>356</v>
      </c>
      <c r="M162" t="s" s="1">
        <v>356</v>
      </c>
      <c r="N162" t="s" s="1">
        <v>16</v>
      </c>
      <c r="O162" t="s" s="1">
        <v>16</v>
      </c>
      <c r="P162" t="s" s="1">
        <v>16</v>
      </c>
      <c r="Q162" t="n" s="6">
        <v>45810.0</v>
      </c>
      <c r="R162" t="s" s="1"/>
      <c r="S162" t="s" s="1"/>
      <c r="T162" t="s" s="1"/>
      <c r="U162" t="s" s="1"/>
      <c r="V162" t="s" s="1">
        <v>494</v>
      </c>
      <c r="W162" t="n" s="4">
        <v>1</v>
      </c>
      <c r="X162" t="n" s="7">
        <v>250.0</v>
      </c>
      <c r="Y162" t="s" s="1">
        <v>351</v>
      </c>
      <c r="Z162" t="n" s="1">
        <v>1.0</v>
      </c>
      <c r="AA162" t="n" s="7">
        <v>250.0</v>
      </c>
      <c r="AB162" t="s" s="1">
        <v>522</v>
      </c>
      <c r="AC162" t="s" s="1">
        <v>525</v>
      </c>
      <c r="AD162" t="s" s="1">
        <v>215</v>
      </c>
      <c r="AE162" t="s" s="1">
        <v>354</v>
      </c>
      <c r="AF162" t="s" s="1">
        <v>253</v>
      </c>
      <c r="AG162" t="s" s="1">
        <v>354</v>
      </c>
      <c r="AH162" t="n" s="7">
        <v>250.0</v>
      </c>
      <c r="AI162" t="n" s="7">
        <v>250.0</v>
      </c>
      <c r="AJ162" t="s" s="1">
        <v>461</v>
      </c>
      <c r="AK162" t="s" s="1"/>
      <c r="AL162" t="s" s="1"/>
      <c r="AM162" t="s" s="1">
        <v>461</v>
      </c>
      <c r="AN162" t="s" s="1">
        <v>97</v>
      </c>
      <c r="AO162" t="s" s="1"/>
      <c r="AP162" t="s" s="1">
        <v>6</v>
      </c>
      <c r="AQ162" t="s" s="1"/>
      <c r="AR162" t="s" s="1"/>
      <c r="AS162" t="s" s="2"/>
      <c r="AT162" t="s" s="1"/>
      <c r="AU162" t="s" s="1"/>
      <c r="AV162" t="s" s="1"/>
      <c r="AW162" t="s" s="1">
        <v>506</v>
      </c>
      <c r="AX162" t="n" s="8">
        <v>45810.69653620766</v>
      </c>
      <c r="AY162" t="s" s="1">
        <v>29</v>
      </c>
      <c r="AZ162" t="n" s="7">
        <v>250.0</v>
      </c>
      <c r="BA162" t="s" s="1"/>
      <c r="BB162" t="n" s="6">
        <v>46022.0</v>
      </c>
      <c r="BC162" t="n" s="6">
        <v>45810.0</v>
      </c>
      <c r="BD162" t="n" s="6">
        <v>45810.0</v>
      </c>
      <c r="BE162" t="n" s="8">
        <v>46022.0</v>
      </c>
      <c r="BF162" t="s" s="1">
        <v>537</v>
      </c>
      <c r="BG162" t="s" s="1"/>
      <c r="BH162" t="s" s="1"/>
      <c r="BI162" t="s" s="1">
        <v>15</v>
      </c>
    </row>
    <row r="163" spans="1:61">
      <c r="A163" t="n" s="4">
        <v>158</v>
      </c>
      <c r="B163" s="2">
        <f>HYPERLINK("https://my.zakupivli.pro/remote/dispatcher/state_purchase_view/59825740", "UA-2025-06-02-011704-a")</f>
        <v/>
      </c>
      <c r="C163" t="s" s="2">
        <v>351</v>
      </c>
      <c r="D163" t="s" s="1">
        <v>236</v>
      </c>
      <c r="E163" t="s" s="1">
        <v>236</v>
      </c>
      <c r="F163" t="s" s="1">
        <v>83</v>
      </c>
      <c r="G163" t="s" s="1">
        <v>143</v>
      </c>
      <c r="H163" t="s" s="1">
        <v>278</v>
      </c>
      <c r="I163" t="s" s="1">
        <v>443</v>
      </c>
      <c r="J163" t="s" s="1">
        <v>423</v>
      </c>
      <c r="K163" t="s" s="1">
        <v>21</v>
      </c>
      <c r="L163" t="s" s="1">
        <v>356</v>
      </c>
      <c r="M163" t="s" s="1">
        <v>356</v>
      </c>
      <c r="N163" t="s" s="1">
        <v>16</v>
      </c>
      <c r="O163" t="s" s="1">
        <v>16</v>
      </c>
      <c r="P163" t="s" s="1">
        <v>16</v>
      </c>
      <c r="Q163" t="n" s="6">
        <v>45810.0</v>
      </c>
      <c r="R163" t="s" s="1"/>
      <c r="S163" t="s" s="1"/>
      <c r="T163" t="s" s="1"/>
      <c r="U163" t="s" s="1"/>
      <c r="V163" t="s" s="1">
        <v>494</v>
      </c>
      <c r="W163" t="n" s="4">
        <v>1</v>
      </c>
      <c r="X163" t="n" s="7">
        <v>4400.0</v>
      </c>
      <c r="Y163" t="s" s="1">
        <v>351</v>
      </c>
      <c r="Z163" t="n" s="1">
        <v>1.0</v>
      </c>
      <c r="AA163" t="n" s="7">
        <v>4400.0</v>
      </c>
      <c r="AB163" t="s" s="1">
        <v>559</v>
      </c>
      <c r="AC163" t="s" s="1">
        <v>525</v>
      </c>
      <c r="AD163" t="s" s="1">
        <v>215</v>
      </c>
      <c r="AE163" t="s" s="1">
        <v>354</v>
      </c>
      <c r="AF163" t="s" s="1">
        <v>253</v>
      </c>
      <c r="AG163" t="s" s="1">
        <v>354</v>
      </c>
      <c r="AH163" t="n" s="7">
        <v>4400.0</v>
      </c>
      <c r="AI163" t="n" s="7">
        <v>4400.0</v>
      </c>
      <c r="AJ163" t="s" s="1">
        <v>461</v>
      </c>
      <c r="AK163" t="s" s="1"/>
      <c r="AL163" t="s" s="1"/>
      <c r="AM163" t="s" s="1">
        <v>461</v>
      </c>
      <c r="AN163" t="s" s="1">
        <v>97</v>
      </c>
      <c r="AO163" t="s" s="1"/>
      <c r="AP163" t="s" s="1">
        <v>22</v>
      </c>
      <c r="AQ163" t="s" s="1"/>
      <c r="AR163" t="s" s="1"/>
      <c r="AS163" t="s" s="2"/>
      <c r="AT163" t="s" s="1"/>
      <c r="AU163" t="s" s="1"/>
      <c r="AV163" t="s" s="1"/>
      <c r="AW163" t="s" s="1">
        <v>506</v>
      </c>
      <c r="AX163" t="n" s="8">
        <v>45810.68953581858</v>
      </c>
      <c r="AY163" t="s" s="1">
        <v>29</v>
      </c>
      <c r="AZ163" t="n" s="7">
        <v>4400.0</v>
      </c>
      <c r="BA163" t="s" s="1"/>
      <c r="BB163" t="n" s="6">
        <v>46022.0</v>
      </c>
      <c r="BC163" t="n" s="6">
        <v>45810.0</v>
      </c>
      <c r="BD163" t="n" s="6">
        <v>45810.0</v>
      </c>
      <c r="BE163" t="n" s="8">
        <v>46022.0</v>
      </c>
      <c r="BF163" t="s" s="1">
        <v>537</v>
      </c>
      <c r="BG163" t="s" s="1"/>
      <c r="BH163" t="s" s="1"/>
      <c r="BI163" t="s" s="1">
        <v>15</v>
      </c>
    </row>
    <row r="164" spans="1:61">
      <c r="A164" t="n" s="4">
        <v>159</v>
      </c>
      <c r="B164" s="2">
        <f>HYPERLINK("https://my.zakupivli.pro/remote/dispatcher/state_purchase_view/59822801", "UA-2025-06-02-010326-a")</f>
        <v/>
      </c>
      <c r="C164" t="s" s="2">
        <v>351</v>
      </c>
      <c r="D164" t="s" s="1">
        <v>392</v>
      </c>
      <c r="E164" t="s" s="1">
        <v>392</v>
      </c>
      <c r="F164" t="s" s="1">
        <v>83</v>
      </c>
      <c r="G164" t="s" s="1">
        <v>134</v>
      </c>
      <c r="H164" t="s" s="1">
        <v>278</v>
      </c>
      <c r="I164" t="s" s="1">
        <v>443</v>
      </c>
      <c r="J164" t="s" s="1">
        <v>423</v>
      </c>
      <c r="K164" t="s" s="1">
        <v>21</v>
      </c>
      <c r="L164" t="s" s="1">
        <v>356</v>
      </c>
      <c r="M164" t="s" s="1">
        <v>356</v>
      </c>
      <c r="N164" t="s" s="1">
        <v>16</v>
      </c>
      <c r="O164" t="s" s="1">
        <v>16</v>
      </c>
      <c r="P164" t="s" s="1">
        <v>16</v>
      </c>
      <c r="Q164" t="n" s="6">
        <v>45810.0</v>
      </c>
      <c r="R164" t="s" s="1"/>
      <c r="S164" t="s" s="1"/>
      <c r="T164" t="s" s="1"/>
      <c r="U164" t="s" s="1"/>
      <c r="V164" t="s" s="1">
        <v>494</v>
      </c>
      <c r="W164" t="n" s="4">
        <v>1</v>
      </c>
      <c r="X164" t="n" s="7">
        <v>6000.0</v>
      </c>
      <c r="Y164" t="s" s="1">
        <v>351</v>
      </c>
      <c r="Z164" t="n" s="1">
        <v>40.0</v>
      </c>
      <c r="AA164" t="n" s="7">
        <v>150.0</v>
      </c>
      <c r="AB164" t="s" s="1">
        <v>559</v>
      </c>
      <c r="AC164" t="s" s="1">
        <v>525</v>
      </c>
      <c r="AD164" t="s" s="1">
        <v>215</v>
      </c>
      <c r="AE164" t="s" s="1">
        <v>354</v>
      </c>
      <c r="AF164" t="s" s="1">
        <v>253</v>
      </c>
      <c r="AG164" t="s" s="1">
        <v>354</v>
      </c>
      <c r="AH164" t="n" s="7">
        <v>6000.0</v>
      </c>
      <c r="AI164" t="n" s="7">
        <v>150.0</v>
      </c>
      <c r="AJ164" t="s" s="1">
        <v>467</v>
      </c>
      <c r="AK164" t="s" s="1"/>
      <c r="AL164" t="s" s="1"/>
      <c r="AM164" t="s" s="1">
        <v>467</v>
      </c>
      <c r="AN164" t="s" s="1">
        <v>94</v>
      </c>
      <c r="AO164" t="s" s="1"/>
      <c r="AP164" t="s" s="1"/>
      <c r="AQ164" t="s" s="1"/>
      <c r="AR164" t="s" s="1"/>
      <c r="AS164" t="s" s="2"/>
      <c r="AT164" t="s" s="1"/>
      <c r="AU164" t="s" s="1"/>
      <c r="AV164" t="s" s="1"/>
      <c r="AW164" t="s" s="1">
        <v>506</v>
      </c>
      <c r="AX164" t="n" s="8">
        <v>45810.65795613919</v>
      </c>
      <c r="AY164" t="s" s="1">
        <v>26</v>
      </c>
      <c r="AZ164" t="n" s="7">
        <v>6000.0</v>
      </c>
      <c r="BA164" t="s" s="1"/>
      <c r="BB164" t="n" s="6">
        <v>46022.0</v>
      </c>
      <c r="BC164" t="n" s="6">
        <v>45810.0</v>
      </c>
      <c r="BD164" t="n" s="6">
        <v>45810.0</v>
      </c>
      <c r="BE164" t="n" s="8">
        <v>46022.0</v>
      </c>
      <c r="BF164" t="s" s="1">
        <v>537</v>
      </c>
      <c r="BG164" t="s" s="1"/>
      <c r="BH164" t="s" s="1"/>
      <c r="BI164" t="s" s="1">
        <v>15</v>
      </c>
    </row>
    <row r="165" spans="1:61">
      <c r="A165" t="n" s="4">
        <v>160</v>
      </c>
      <c r="B165" s="2">
        <f>HYPERLINK("https://my.zakupivli.pro/remote/dispatcher/state_purchase_view/59821716", "UA-2025-06-02-009891-a")</f>
        <v/>
      </c>
      <c r="C165" t="s" s="2">
        <v>351</v>
      </c>
      <c r="D165" t="s" s="1">
        <v>267</v>
      </c>
      <c r="E165" t="s" s="1">
        <v>267</v>
      </c>
      <c r="F165" t="s" s="1">
        <v>83</v>
      </c>
      <c r="G165" t="s" s="1">
        <v>155</v>
      </c>
      <c r="H165" t="s" s="1">
        <v>278</v>
      </c>
      <c r="I165" t="s" s="1">
        <v>443</v>
      </c>
      <c r="J165" t="s" s="1">
        <v>423</v>
      </c>
      <c r="K165" t="s" s="1">
        <v>21</v>
      </c>
      <c r="L165" t="s" s="1">
        <v>356</v>
      </c>
      <c r="M165" t="s" s="1">
        <v>356</v>
      </c>
      <c r="N165" t="s" s="1">
        <v>16</v>
      </c>
      <c r="O165" t="s" s="1">
        <v>16</v>
      </c>
      <c r="P165" t="s" s="1">
        <v>16</v>
      </c>
      <c r="Q165" t="n" s="6">
        <v>45810.0</v>
      </c>
      <c r="R165" t="s" s="1"/>
      <c r="S165" t="s" s="1"/>
      <c r="T165" t="s" s="1"/>
      <c r="U165" t="s" s="1"/>
      <c r="V165" t="s" s="1">
        <v>494</v>
      </c>
      <c r="W165" t="n" s="4">
        <v>1</v>
      </c>
      <c r="X165" t="n" s="7">
        <v>11865.0</v>
      </c>
      <c r="Y165" t="s" s="1">
        <v>351</v>
      </c>
      <c r="Z165" t="n" s="1">
        <v>1.0</v>
      </c>
      <c r="AA165" t="n" s="7">
        <v>11865.0</v>
      </c>
      <c r="AB165" t="s" s="1">
        <v>559</v>
      </c>
      <c r="AC165" t="s" s="1">
        <v>525</v>
      </c>
      <c r="AD165" t="s" s="1">
        <v>215</v>
      </c>
      <c r="AE165" t="s" s="1">
        <v>354</v>
      </c>
      <c r="AF165" t="s" s="1">
        <v>253</v>
      </c>
      <c r="AG165" t="s" s="1">
        <v>354</v>
      </c>
      <c r="AH165" t="n" s="7">
        <v>11865.0</v>
      </c>
      <c r="AI165" t="n" s="7">
        <v>11865.0</v>
      </c>
      <c r="AJ165" t="s" s="1">
        <v>470</v>
      </c>
      <c r="AK165" t="s" s="1"/>
      <c r="AL165" t="s" s="1"/>
      <c r="AM165" t="s" s="1">
        <v>470</v>
      </c>
      <c r="AN165" t="s" s="1">
        <v>103</v>
      </c>
      <c r="AO165" t="s" s="1"/>
      <c r="AP165" t="s" s="1">
        <v>11</v>
      </c>
      <c r="AQ165" t="s" s="1"/>
      <c r="AR165" t="s" s="1"/>
      <c r="AS165" t="s" s="2"/>
      <c r="AT165" t="s" s="1"/>
      <c r="AU165" t="s" s="1"/>
      <c r="AV165" t="s" s="1"/>
      <c r="AW165" t="s" s="1">
        <v>506</v>
      </c>
      <c r="AX165" t="n" s="8">
        <v>45810.649340203985</v>
      </c>
      <c r="AY165" t="s" s="1">
        <v>28</v>
      </c>
      <c r="AZ165" t="n" s="7">
        <v>11865.0</v>
      </c>
      <c r="BA165" t="s" s="1"/>
      <c r="BB165" t="n" s="6">
        <v>46022.0</v>
      </c>
      <c r="BC165" t="n" s="6">
        <v>45810.0</v>
      </c>
      <c r="BD165" t="n" s="6">
        <v>45810.0</v>
      </c>
      <c r="BE165" t="n" s="8">
        <v>46022.0</v>
      </c>
      <c r="BF165" t="s" s="1">
        <v>537</v>
      </c>
      <c r="BG165" t="s" s="1"/>
      <c r="BH165" t="s" s="1"/>
      <c r="BI165" t="s" s="1">
        <v>15</v>
      </c>
    </row>
    <row r="166" spans="1:61">
      <c r="A166" t="n" s="4">
        <v>161</v>
      </c>
      <c r="B166" s="2">
        <f>HYPERLINK("https://my.zakupivli.pro/remote/dispatcher/state_purchase_view/59818464", "UA-2025-06-02-008359-a")</f>
        <v/>
      </c>
      <c r="C166" t="s" s="2">
        <v>351</v>
      </c>
      <c r="D166" t="s" s="1">
        <v>315</v>
      </c>
      <c r="E166" t="s" s="1">
        <v>315</v>
      </c>
      <c r="F166" t="s" s="1">
        <v>83</v>
      </c>
      <c r="G166" t="s" s="1">
        <v>136</v>
      </c>
      <c r="H166" t="s" s="1">
        <v>278</v>
      </c>
      <c r="I166" t="s" s="1">
        <v>443</v>
      </c>
      <c r="J166" t="s" s="1">
        <v>423</v>
      </c>
      <c r="K166" t="s" s="1">
        <v>21</v>
      </c>
      <c r="L166" t="s" s="1">
        <v>356</v>
      </c>
      <c r="M166" t="s" s="1">
        <v>356</v>
      </c>
      <c r="N166" t="s" s="1">
        <v>16</v>
      </c>
      <c r="O166" t="s" s="1">
        <v>16</v>
      </c>
      <c r="P166" t="s" s="1">
        <v>16</v>
      </c>
      <c r="Q166" t="n" s="6">
        <v>45810.0</v>
      </c>
      <c r="R166" t="s" s="1"/>
      <c r="S166" t="s" s="1"/>
      <c r="T166" t="s" s="1"/>
      <c r="U166" t="s" s="1"/>
      <c r="V166" t="s" s="1">
        <v>494</v>
      </c>
      <c r="W166" t="n" s="4">
        <v>1</v>
      </c>
      <c r="X166" t="n" s="7">
        <v>500.0</v>
      </c>
      <c r="Y166" t="s" s="1">
        <v>351</v>
      </c>
      <c r="Z166" t="n" s="1">
        <v>2.0</v>
      </c>
      <c r="AA166" t="n" s="7">
        <v>250.0</v>
      </c>
      <c r="AB166" t="s" s="1">
        <v>529</v>
      </c>
      <c r="AC166" t="s" s="1">
        <v>525</v>
      </c>
      <c r="AD166" t="s" s="1">
        <v>215</v>
      </c>
      <c r="AE166" t="s" s="1">
        <v>354</v>
      </c>
      <c r="AF166" t="s" s="1">
        <v>253</v>
      </c>
      <c r="AG166" t="s" s="1">
        <v>354</v>
      </c>
      <c r="AH166" t="n" s="7">
        <v>500.0</v>
      </c>
      <c r="AI166" t="n" s="7">
        <v>250.0</v>
      </c>
      <c r="AJ166" t="s" s="1">
        <v>473</v>
      </c>
      <c r="AK166" t="s" s="1"/>
      <c r="AL166" t="s" s="1"/>
      <c r="AM166" t="s" s="1">
        <v>473</v>
      </c>
      <c r="AN166" t="s" s="1">
        <v>88</v>
      </c>
      <c r="AO166" t="s" s="1"/>
      <c r="AP166" t="s" s="1">
        <v>7</v>
      </c>
      <c r="AQ166" t="s" s="1"/>
      <c r="AR166" t="s" s="1"/>
      <c r="AS166" t="s" s="2"/>
      <c r="AT166" t="s" s="1"/>
      <c r="AU166" t="s" s="1"/>
      <c r="AV166" t="s" s="1"/>
      <c r="AW166" t="s" s="1">
        <v>506</v>
      </c>
      <c r="AX166" t="n" s="8">
        <v>45810.62702583119</v>
      </c>
      <c r="AY166" t="s" s="1">
        <v>27</v>
      </c>
      <c r="AZ166" t="n" s="7">
        <v>500.0</v>
      </c>
      <c r="BA166" t="s" s="1"/>
      <c r="BB166" t="n" s="6">
        <v>46022.0</v>
      </c>
      <c r="BC166" t="n" s="6">
        <v>45807.0</v>
      </c>
      <c r="BD166" t="n" s="6">
        <v>45807.0</v>
      </c>
      <c r="BE166" t="n" s="8">
        <v>46022.0</v>
      </c>
      <c r="BF166" t="s" s="1">
        <v>537</v>
      </c>
      <c r="BG166" t="s" s="1"/>
      <c r="BH166" t="s" s="1"/>
      <c r="BI166" t="s" s="1">
        <v>15</v>
      </c>
    </row>
    <row r="167" spans="1:61">
      <c r="A167" t="n" s="4">
        <v>162</v>
      </c>
      <c r="B167" s="2">
        <f>HYPERLINK("https://my.zakupivli.pro/remote/dispatcher/state_purchase_view/59817026", "UA-2025-06-02-007738-a")</f>
        <v/>
      </c>
      <c r="C167" t="s" s="2">
        <v>351</v>
      </c>
      <c r="D167" t="s" s="1">
        <v>311</v>
      </c>
      <c r="E167" t="s" s="1">
        <v>311</v>
      </c>
      <c r="F167" t="s" s="1">
        <v>83</v>
      </c>
      <c r="G167" t="s" s="1">
        <v>175</v>
      </c>
      <c r="H167" t="s" s="1">
        <v>278</v>
      </c>
      <c r="I167" t="s" s="1">
        <v>443</v>
      </c>
      <c r="J167" t="s" s="1">
        <v>423</v>
      </c>
      <c r="K167" t="s" s="1">
        <v>21</v>
      </c>
      <c r="L167" t="s" s="1">
        <v>356</v>
      </c>
      <c r="M167" t="s" s="1">
        <v>356</v>
      </c>
      <c r="N167" t="s" s="1">
        <v>16</v>
      </c>
      <c r="O167" t="s" s="1">
        <v>16</v>
      </c>
      <c r="P167" t="s" s="1">
        <v>16</v>
      </c>
      <c r="Q167" t="n" s="6">
        <v>45810.0</v>
      </c>
      <c r="R167" t="s" s="1"/>
      <c r="S167" t="s" s="1"/>
      <c r="T167" t="s" s="1"/>
      <c r="U167" t="s" s="1"/>
      <c r="V167" t="s" s="1">
        <v>494</v>
      </c>
      <c r="W167" t="n" s="4">
        <v>1</v>
      </c>
      <c r="X167" t="n" s="7">
        <v>1185.0</v>
      </c>
      <c r="Y167" t="s" s="1">
        <v>351</v>
      </c>
      <c r="Z167" t="n" s="1">
        <v>15.0</v>
      </c>
      <c r="AA167" t="n" s="7">
        <v>79.0</v>
      </c>
      <c r="AB167" t="s" s="1">
        <v>529</v>
      </c>
      <c r="AC167" t="s" s="1">
        <v>525</v>
      </c>
      <c r="AD167" t="s" s="1">
        <v>215</v>
      </c>
      <c r="AE167" t="s" s="1">
        <v>354</v>
      </c>
      <c r="AF167" t="s" s="1">
        <v>253</v>
      </c>
      <c r="AG167" t="s" s="1">
        <v>354</v>
      </c>
      <c r="AH167" t="n" s="7">
        <v>1185.0</v>
      </c>
      <c r="AI167" t="n" s="7">
        <v>79.0</v>
      </c>
      <c r="AJ167" t="s" s="1">
        <v>473</v>
      </c>
      <c r="AK167" t="s" s="1"/>
      <c r="AL167" t="s" s="1"/>
      <c r="AM167" t="s" s="1">
        <v>473</v>
      </c>
      <c r="AN167" t="s" s="1">
        <v>88</v>
      </c>
      <c r="AO167" t="s" s="1"/>
      <c r="AP167" t="s" s="1">
        <v>7</v>
      </c>
      <c r="AQ167" t="s" s="1"/>
      <c r="AR167" t="s" s="1"/>
      <c r="AS167" t="s" s="2"/>
      <c r="AT167" t="s" s="1"/>
      <c r="AU167" t="s" s="1"/>
      <c r="AV167" t="s" s="1"/>
      <c r="AW167" t="s" s="1">
        <v>506</v>
      </c>
      <c r="AX167" t="n" s="8">
        <v>45810.61011257044</v>
      </c>
      <c r="AY167" t="s" s="1">
        <v>27</v>
      </c>
      <c r="AZ167" t="n" s="7">
        <v>1185.0</v>
      </c>
      <c r="BA167" t="s" s="1"/>
      <c r="BB167" t="n" s="6">
        <v>46022.0</v>
      </c>
      <c r="BC167" t="n" s="6">
        <v>45807.0</v>
      </c>
      <c r="BD167" t="n" s="6">
        <v>45807.0</v>
      </c>
      <c r="BE167" t="n" s="8">
        <v>46022.0</v>
      </c>
      <c r="BF167" t="s" s="1">
        <v>537</v>
      </c>
      <c r="BG167" t="s" s="1"/>
      <c r="BH167" t="s" s="1"/>
      <c r="BI167" t="s" s="1">
        <v>15</v>
      </c>
    </row>
    <row r="168" spans="1:61">
      <c r="A168" t="n" s="4">
        <v>163</v>
      </c>
      <c r="B168" s="2">
        <f>HYPERLINK("https://my.zakupivli.pro/remote/dispatcher/state_purchase_view/59804033", "UA-2025-06-02-001975-a")</f>
        <v/>
      </c>
      <c r="C168" t="s" s="2">
        <v>351</v>
      </c>
      <c r="D168" t="s" s="1">
        <v>256</v>
      </c>
      <c r="E168" t="s" s="1">
        <v>257</v>
      </c>
      <c r="F168" t="s" s="1">
        <v>83</v>
      </c>
      <c r="G168" t="s" s="1">
        <v>172</v>
      </c>
      <c r="H168" t="s" s="1">
        <v>278</v>
      </c>
      <c r="I168" t="s" s="1">
        <v>443</v>
      </c>
      <c r="J168" t="s" s="1">
        <v>423</v>
      </c>
      <c r="K168" t="s" s="1">
        <v>21</v>
      </c>
      <c r="L168" t="s" s="1">
        <v>356</v>
      </c>
      <c r="M168" t="s" s="1">
        <v>356</v>
      </c>
      <c r="N168" t="s" s="1">
        <v>16</v>
      </c>
      <c r="O168" t="s" s="1">
        <v>16</v>
      </c>
      <c r="P168" t="s" s="1">
        <v>16</v>
      </c>
      <c r="Q168" t="n" s="6">
        <v>45810.0</v>
      </c>
      <c r="R168" t="s" s="1"/>
      <c r="S168" t="s" s="1"/>
      <c r="T168" t="s" s="1"/>
      <c r="U168" t="s" s="1"/>
      <c r="V168" t="s" s="1">
        <v>494</v>
      </c>
      <c r="W168" t="n" s="4">
        <v>1</v>
      </c>
      <c r="X168" t="n" s="7">
        <v>4300.0</v>
      </c>
      <c r="Y168" t="s" s="1">
        <v>351</v>
      </c>
      <c r="Z168" t="n" s="1">
        <v>8.0</v>
      </c>
      <c r="AA168" t="n" s="7">
        <v>537.5</v>
      </c>
      <c r="AB168" t="s" s="1">
        <v>518</v>
      </c>
      <c r="AC168" t="s" s="1">
        <v>525</v>
      </c>
      <c r="AD168" t="s" s="1">
        <v>215</v>
      </c>
      <c r="AE168" t="s" s="1">
        <v>354</v>
      </c>
      <c r="AF168" t="s" s="1">
        <v>253</v>
      </c>
      <c r="AG168" t="s" s="1">
        <v>354</v>
      </c>
      <c r="AH168" t="n" s="7">
        <v>4300.0</v>
      </c>
      <c r="AI168" t="n" s="7">
        <v>537.5</v>
      </c>
      <c r="AJ168" t="s" s="1">
        <v>460</v>
      </c>
      <c r="AK168" t="s" s="1"/>
      <c r="AL168" t="s" s="1"/>
      <c r="AM168" t="s" s="1">
        <v>460</v>
      </c>
      <c r="AN168" t="s" s="1">
        <v>114</v>
      </c>
      <c r="AO168" t="s" s="1"/>
      <c r="AP168" t="s" s="1"/>
      <c r="AQ168" t="s" s="1"/>
      <c r="AR168" t="s" s="1"/>
      <c r="AS168" t="s" s="2"/>
      <c r="AT168" t="s" s="1"/>
      <c r="AU168" t="s" s="1"/>
      <c r="AV168" t="s" s="1"/>
      <c r="AW168" t="s" s="1">
        <v>506</v>
      </c>
      <c r="AX168" t="n" s="8">
        <v>45810.439738099456</v>
      </c>
      <c r="AY168" t="s" s="1">
        <v>25</v>
      </c>
      <c r="AZ168" t="n" s="7">
        <v>4300.0</v>
      </c>
      <c r="BA168" t="s" s="1"/>
      <c r="BB168" t="n" s="6">
        <v>46022.0</v>
      </c>
      <c r="BC168" t="n" s="6">
        <v>45810.0</v>
      </c>
      <c r="BD168" t="n" s="6">
        <v>45810.0</v>
      </c>
      <c r="BE168" t="n" s="8">
        <v>46022.0</v>
      </c>
      <c r="BF168" t="s" s="1">
        <v>537</v>
      </c>
      <c r="BG168" t="s" s="1"/>
      <c r="BH168" t="s" s="1"/>
      <c r="BI168" t="s" s="1">
        <v>15</v>
      </c>
    </row>
    <row r="169" spans="1:61">
      <c r="A169" t="n" s="4">
        <v>164</v>
      </c>
      <c r="B169" s="2">
        <f>HYPERLINK("https://my.zakupivli.pro/remote/dispatcher/state_purchase_view/59803496", "UA-2025-06-02-001714-a")</f>
        <v/>
      </c>
      <c r="C169" t="s" s="2">
        <v>351</v>
      </c>
      <c r="D169" t="s" s="1">
        <v>296</v>
      </c>
      <c r="E169" t="s" s="1">
        <v>296</v>
      </c>
      <c r="F169" t="s" s="1">
        <v>83</v>
      </c>
      <c r="G169" t="s" s="1">
        <v>95</v>
      </c>
      <c r="H169" t="s" s="1">
        <v>278</v>
      </c>
      <c r="I169" t="s" s="1">
        <v>443</v>
      </c>
      <c r="J169" t="s" s="1">
        <v>423</v>
      </c>
      <c r="K169" t="s" s="1">
        <v>21</v>
      </c>
      <c r="L169" t="s" s="1">
        <v>356</v>
      </c>
      <c r="M169" t="s" s="1">
        <v>356</v>
      </c>
      <c r="N169" t="s" s="1">
        <v>16</v>
      </c>
      <c r="O169" t="s" s="1">
        <v>16</v>
      </c>
      <c r="P169" t="s" s="1">
        <v>16</v>
      </c>
      <c r="Q169" t="n" s="6">
        <v>45810.0</v>
      </c>
      <c r="R169" t="s" s="1"/>
      <c r="S169" t="s" s="1"/>
      <c r="T169" t="s" s="1"/>
      <c r="U169" t="s" s="1"/>
      <c r="V169" t="s" s="1">
        <v>494</v>
      </c>
      <c r="W169" t="n" s="4">
        <v>1</v>
      </c>
      <c r="X169" t="n" s="7">
        <v>1470.0</v>
      </c>
      <c r="Y169" t="s" s="1">
        <v>351</v>
      </c>
      <c r="Z169" t="n" s="1">
        <v>6.0</v>
      </c>
      <c r="AA169" t="n" s="7">
        <v>245.0</v>
      </c>
      <c r="AB169" t="s" s="1">
        <v>559</v>
      </c>
      <c r="AC169" t="s" s="1">
        <v>525</v>
      </c>
      <c r="AD169" t="s" s="1">
        <v>215</v>
      </c>
      <c r="AE169" t="s" s="1">
        <v>354</v>
      </c>
      <c r="AF169" t="s" s="1">
        <v>253</v>
      </c>
      <c r="AG169" t="s" s="1">
        <v>354</v>
      </c>
      <c r="AH169" t="n" s="7">
        <v>1470.0</v>
      </c>
      <c r="AI169" t="n" s="7">
        <v>245.0</v>
      </c>
      <c r="AJ169" t="s" s="1">
        <v>460</v>
      </c>
      <c r="AK169" t="s" s="1"/>
      <c r="AL169" t="s" s="1"/>
      <c r="AM169" t="s" s="1">
        <v>460</v>
      </c>
      <c r="AN169" t="s" s="1">
        <v>114</v>
      </c>
      <c r="AO169" t="s" s="1"/>
      <c r="AP169" t="s" s="1"/>
      <c r="AQ169" t="s" s="1"/>
      <c r="AR169" t="s" s="1"/>
      <c r="AS169" t="s" s="2"/>
      <c r="AT169" t="s" s="1"/>
      <c r="AU169" t="s" s="1"/>
      <c r="AV169" t="s" s="1"/>
      <c r="AW169" t="s" s="1">
        <v>506</v>
      </c>
      <c r="AX169" t="n" s="8">
        <v>45810.42510647089</v>
      </c>
      <c r="AY169" t="s" s="1">
        <v>25</v>
      </c>
      <c r="AZ169" t="n" s="7">
        <v>1470.0</v>
      </c>
      <c r="BA169" t="s" s="1"/>
      <c r="BB169" t="n" s="6">
        <v>46022.0</v>
      </c>
      <c r="BC169" t="n" s="6">
        <v>45810.0</v>
      </c>
      <c r="BD169" t="n" s="6">
        <v>45810.0</v>
      </c>
      <c r="BE169" t="n" s="8">
        <v>46022.0</v>
      </c>
      <c r="BF169" t="s" s="1">
        <v>537</v>
      </c>
      <c r="BG169" t="s" s="1"/>
      <c r="BH169" t="s" s="1"/>
      <c r="BI169" t="s" s="1">
        <v>15</v>
      </c>
    </row>
    <row r="170" spans="1:61">
      <c r="A170" t="n" s="4">
        <v>165</v>
      </c>
      <c r="B170" s="2">
        <f>HYPERLINK("https://my.zakupivli.pro/remote/dispatcher/state_purchase_view/59803007", "UA-2025-06-02-001511-a")</f>
        <v/>
      </c>
      <c r="C170" t="s" s="2">
        <v>351</v>
      </c>
      <c r="D170" t="s" s="1">
        <v>480</v>
      </c>
      <c r="E170" t="s" s="1">
        <v>480</v>
      </c>
      <c r="F170" t="s" s="1">
        <v>83</v>
      </c>
      <c r="G170" t="s" s="1">
        <v>148</v>
      </c>
      <c r="H170" t="s" s="1">
        <v>278</v>
      </c>
      <c r="I170" t="s" s="1">
        <v>443</v>
      </c>
      <c r="J170" t="s" s="1">
        <v>423</v>
      </c>
      <c r="K170" t="s" s="1">
        <v>21</v>
      </c>
      <c r="L170" t="s" s="1">
        <v>356</v>
      </c>
      <c r="M170" t="s" s="1">
        <v>356</v>
      </c>
      <c r="N170" t="s" s="1">
        <v>16</v>
      </c>
      <c r="O170" t="s" s="1">
        <v>16</v>
      </c>
      <c r="P170" t="s" s="1">
        <v>16</v>
      </c>
      <c r="Q170" t="n" s="6">
        <v>45810.0</v>
      </c>
      <c r="R170" t="s" s="1"/>
      <c r="S170" t="s" s="1"/>
      <c r="T170" t="s" s="1"/>
      <c r="U170" t="s" s="1"/>
      <c r="V170" t="s" s="1">
        <v>494</v>
      </c>
      <c r="W170" t="n" s="4">
        <v>1</v>
      </c>
      <c r="X170" t="n" s="7">
        <v>2640.0</v>
      </c>
      <c r="Y170" t="s" s="1">
        <v>351</v>
      </c>
      <c r="Z170" t="n" s="1">
        <v>16.0</v>
      </c>
      <c r="AA170" t="n" s="7">
        <v>165.0</v>
      </c>
      <c r="AB170" t="s" s="1">
        <v>559</v>
      </c>
      <c r="AC170" t="s" s="1">
        <v>525</v>
      </c>
      <c r="AD170" t="s" s="1">
        <v>215</v>
      </c>
      <c r="AE170" t="s" s="1">
        <v>354</v>
      </c>
      <c r="AF170" t="s" s="1">
        <v>253</v>
      </c>
      <c r="AG170" t="s" s="1">
        <v>354</v>
      </c>
      <c r="AH170" t="n" s="7">
        <v>2640.0</v>
      </c>
      <c r="AI170" t="n" s="7">
        <v>165.0</v>
      </c>
      <c r="AJ170" t="s" s="1">
        <v>460</v>
      </c>
      <c r="AK170" t="s" s="1"/>
      <c r="AL170" t="s" s="1"/>
      <c r="AM170" t="s" s="1">
        <v>460</v>
      </c>
      <c r="AN170" t="s" s="1">
        <v>114</v>
      </c>
      <c r="AO170" t="s" s="1"/>
      <c r="AP170" t="s" s="1"/>
      <c r="AQ170" t="s" s="1"/>
      <c r="AR170" t="s" s="1"/>
      <c r="AS170" t="s" s="2"/>
      <c r="AT170" t="s" s="1"/>
      <c r="AU170" t="s" s="1"/>
      <c r="AV170" t="s" s="1"/>
      <c r="AW170" t="s" s="1">
        <v>506</v>
      </c>
      <c r="AX170" t="n" s="8">
        <v>45810.41932394127</v>
      </c>
      <c r="AY170" t="s" s="1">
        <v>25</v>
      </c>
      <c r="AZ170" t="n" s="7">
        <v>2640.0</v>
      </c>
      <c r="BA170" t="s" s="1"/>
      <c r="BB170" t="n" s="6">
        <v>46022.0</v>
      </c>
      <c r="BC170" t="n" s="6">
        <v>45810.0</v>
      </c>
      <c r="BD170" t="n" s="6">
        <v>45810.0</v>
      </c>
      <c r="BE170" t="n" s="8">
        <v>46022.0</v>
      </c>
      <c r="BF170" t="s" s="1">
        <v>537</v>
      </c>
      <c r="BG170" t="s" s="1"/>
      <c r="BH170" t="s" s="1"/>
      <c r="BI170" t="s" s="1">
        <v>15</v>
      </c>
    </row>
    <row r="171" spans="1:61">
      <c r="A171" t="s" s="1">
        <v>285</v>
      </c>
    </row>
  </sheetData>
  <autoFilter ref="A5:BI170"/>
  <hyperlinks>
    <hyperlink display="mailto:report-feedback@zakupivli.pro" ref="A2" r:id="rId1"/>
    <hyperlink display="https://my.zakupivli.pro/remote/dispatcher/state_purchase_view/60429017" ref="B6" r:id="rId2"/>
    <hyperlink display="https://my.zakupivli.pro/remote/dispatcher/state_purchase_view/60428746" ref="B7" r:id="rId3"/>
    <hyperlink display="https://my.zakupivli.pro/remote/dispatcher/state_purchase_view/60428395" ref="B8" r:id="rId4"/>
    <hyperlink display="https://my.zakupivli.pro/remote/dispatcher/state_purchase_view/60427637" ref="B9" r:id="rId5"/>
    <hyperlink display="https://my.zakupivli.pro/remote/dispatcher/state_purchase_view/60417345" ref="B10" r:id="rId6"/>
    <hyperlink display="https://my.zakupivli.pro/remote/dispatcher/state_purchase_view/60415830" ref="B11" r:id="rId7"/>
    <hyperlink display="https://my.zakupivli.pro/remote/dispatcher/state_purchase_view/60415331" ref="B12" r:id="rId8"/>
    <hyperlink display="https://my.zakupivli.pro/remote/dispatcher/state_purchase_view/60414843" ref="B13" r:id="rId9"/>
    <hyperlink display="https://my.zakupivli.pro/remote/dispatcher/state_purchase_view/60411406" ref="B14" r:id="rId10"/>
    <hyperlink display="https://my.zakupivli.pro/remote/dispatcher/state_purchase_view/60410758" ref="B15" r:id="rId11"/>
    <hyperlink display="https://my.zakupivli.pro/remote/dispatcher/state_purchase_view/60410147" ref="B16" r:id="rId12"/>
    <hyperlink display="https://my.zakupivli.pro/remote/dispatcher/state_purchase_view/60409439" ref="B17" r:id="rId13"/>
    <hyperlink display="https://my.zakupivli.pro/remote/dispatcher/state_purchase_view/60401632" ref="B18" r:id="rId14"/>
    <hyperlink display="https://my.zakupivli.pro/remote/dispatcher/state_purchase_view/60400877" ref="B19" r:id="rId15"/>
    <hyperlink display="https://my.zakupivli.pro/remote/dispatcher/state_purchase_view/60393907" ref="B20" r:id="rId16"/>
    <hyperlink display="https://my.zakupivli.pro/remote/dispatcher/state_purchase_view/60393474" ref="B21" r:id="rId17"/>
    <hyperlink display="https://my.zakupivli.pro/remote/dispatcher/state_purchase_view/60392474" ref="B22" r:id="rId18"/>
    <hyperlink display="https://my.zakupivli.pro/remote/dispatcher/state_purchase_view/60391506" ref="B23" r:id="rId19"/>
    <hyperlink display="https://my.zakupivli.pro/remote/dispatcher/state_purchase_view/60390585" ref="B24" r:id="rId20"/>
    <hyperlink display="https://my.zakupivli.pro/remote/dispatcher/state_purchase_view/60379369" ref="B25" r:id="rId21"/>
    <hyperlink display="https://my.zakupivli.pro/remote/dispatcher/state_purchase_view/60378918" ref="B26" r:id="rId22"/>
    <hyperlink display="https://my.zakupivli.pro/remote/dispatcher/state_purchase_view/60378283" ref="B27" r:id="rId23"/>
    <hyperlink display="https://my.zakupivli.pro/remote/dispatcher/state_purchase_view/60366285" ref="B28" r:id="rId24"/>
    <hyperlink display="https://my.zakupivli.pro/remote/dispatcher/state_purchase_view/60365795" ref="B29" r:id="rId25"/>
    <hyperlink display="https://my.zakupivli.pro/remote/dispatcher/state_purchase_view/60359826" ref="B30" r:id="rId26"/>
    <hyperlink display="https://my.zakupivli.pro/remote/dispatcher/state_purchase_view/60357786" ref="B31" r:id="rId27"/>
    <hyperlink display="https://my.zakupivli.pro/remote/dispatcher/state_purchase_view/60342017" ref="B32" r:id="rId28"/>
    <hyperlink display="https://my.zakupivli.pro/remote/dispatcher/state_purchase_view/60337405" ref="B33" r:id="rId29"/>
    <hyperlink display="https://my.zakupivli.pro/remote/dispatcher/state_purchase_view/60336898" ref="B34" r:id="rId30"/>
    <hyperlink display="https://my.zakupivli.pro/remote/dispatcher/state_purchase_view/60334709" ref="B35" r:id="rId31"/>
    <hyperlink display="https://my.zakupivli.pro/remote/dispatcher/state_purchase_view/60334000" ref="B36" r:id="rId32"/>
    <hyperlink display="https://my.zakupivli.pro/remote/dispatcher/state_purchase_view/60330795" ref="B37" r:id="rId33"/>
    <hyperlink display="https://my.zakupivli.pro/remote/dispatcher/state_purchase_view/60312694" ref="B38" r:id="rId34"/>
    <hyperlink display="https://my.zakupivli.pro/remote/dispatcher/state_purchase_view/60311509" ref="B39" r:id="rId35"/>
    <hyperlink display="https://my.zakupivli.pro/remote/dispatcher/state_purchase_view/60305716" ref="B40" r:id="rId36"/>
    <hyperlink display="https://my.zakupivli.pro/remote/dispatcher/state_purchase_view/60303101" ref="B41" r:id="rId37"/>
    <hyperlink display="https://my.zakupivli.pro/remote/dispatcher/state_purchase_view/60302336" ref="B42" r:id="rId38"/>
    <hyperlink display="https://my.zakupivli.pro/remote/dispatcher/state_purchase_view/60300487" ref="B43" r:id="rId39"/>
    <hyperlink display="https://my.zakupivli.pro/remote/dispatcher/state_purchase_view/60298508" ref="B44" r:id="rId40"/>
    <hyperlink display="https://my.zakupivli.pro/remote/dispatcher/state_purchase_view/60298062" ref="B45" r:id="rId41"/>
    <hyperlink display="https://my.zakupivli.pro/remote/dispatcher/state_purchase_view/60286314" ref="B46" r:id="rId42"/>
    <hyperlink display="https://my.zakupivli.pro/remote/dispatcher/state_purchase_view/60286095" ref="B47" r:id="rId43"/>
    <hyperlink display="https://my.zakupivli.pro/remote/dispatcher/state_purchase_view/60285522" ref="B48" r:id="rId44"/>
    <hyperlink display="https://my.zakupivli.pro/remote/dispatcher/state_purchase_view/60278390" ref="B49" r:id="rId45"/>
    <hyperlink display="https://my.zakupivli.pro/remote/dispatcher/state_purchase_view/60273976" ref="B50" r:id="rId46"/>
    <hyperlink display="https://my.zakupivli.pro/remote/dispatcher/state_purchase_view/60268999" ref="B51" r:id="rId47"/>
    <hyperlink display="https://my.zakupivli.pro/remote/dispatcher/state_purchase_view/60268424" ref="B52" r:id="rId48"/>
    <hyperlink display="https://my.zakupivli.pro/remote/dispatcher/state_purchase_view/60268050" ref="B53" r:id="rId49"/>
    <hyperlink display="https://my.zakupivli.pro/remote/dispatcher/state_purchase_view/60265988" ref="B54" r:id="rId50"/>
    <hyperlink display="https://my.zakupivli.pro/remote/dispatcher/state_purchase_view/60264945" ref="B55" r:id="rId51"/>
    <hyperlink display="https://my.zakupivli.pro/remote/dispatcher/state_purchase_view/60238473" ref="B56" r:id="rId52"/>
    <hyperlink display="https://my.zakupivli.pro/remote/dispatcher/state_purchase_view/60235906" ref="B57" r:id="rId53"/>
    <hyperlink display="https://my.zakupivli.pro/remote/dispatcher/state_purchase_view/60234993" ref="B58" r:id="rId54"/>
    <hyperlink display="https://my.zakupivli.pro/remote/dispatcher/state_purchase_view/60234402" ref="B59" r:id="rId55"/>
    <hyperlink display="https://my.zakupivli.pro/remote/dispatcher/state_purchase_view/60233902" ref="B60" r:id="rId56"/>
    <hyperlink display="https://my.zakupivli.pro/remote/dispatcher/state_purchase_view/60228924" ref="B61" r:id="rId57"/>
    <hyperlink display="https://my.zakupivli.pro/remote/dispatcher/state_purchase_view/60228643" ref="B62" r:id="rId58"/>
    <hyperlink display="https://my.zakupivli.pro/remote/dispatcher/state_purchase_view/60228094" ref="B63" r:id="rId59"/>
    <hyperlink display="https://my.zakupivli.pro/remote/dispatcher/state_purchase_view/60213764" ref="B64" r:id="rId60"/>
    <hyperlink display="https://my.zakupivli.pro/remote/dispatcher/state_purchase_view/60213727" ref="B65" r:id="rId61"/>
    <hyperlink display="https://my.zakupivli.pro/remote/dispatcher/state_purchase_view/60212875" ref="B66" r:id="rId62"/>
    <hyperlink display="https://my.zakupivli.pro/remote/dispatcher/state_purchase_view/60212870" ref="B67" r:id="rId63"/>
    <hyperlink display="https://my.zakupivli.pro/remote/dispatcher/state_purchase_view/60209778" ref="B68" r:id="rId64"/>
    <hyperlink display="https://my.zakupivli.pro/remote/dispatcher/state_purchase_view/60208845" ref="B69" r:id="rId65"/>
    <hyperlink display="https://my.zakupivli.pro/remote/dispatcher/state_purchase_view/60208244" ref="B70" r:id="rId66"/>
    <hyperlink display="https://my.zakupivli.pro/remote/dispatcher/state_purchase_view/60203876" ref="B71" r:id="rId67"/>
    <hyperlink display="https://my.zakupivli.pro/remote/dispatcher/state_purchase_view/60203649" ref="B72" r:id="rId68"/>
    <hyperlink display="https://my.zakupivli.pro/remote/dispatcher/state_purchase_view/60203178" ref="B73" r:id="rId69"/>
    <hyperlink display="https://my.zakupivli.pro/remote/dispatcher/state_purchase_view/60202839" ref="B74" r:id="rId70"/>
    <hyperlink display="https://my.zakupivli.pro/remote/dispatcher/state_purchase_view/60192881" ref="B75" r:id="rId71"/>
    <hyperlink display="https://my.zakupivli.pro/remote/dispatcher/state_purchase_view/60191749" ref="B76" r:id="rId72"/>
    <hyperlink display="https://my.zakupivli.pro/remote/dispatcher/state_purchase_view/60190134" ref="B77" r:id="rId73"/>
    <hyperlink display="https://my.zakupivli.pro/remote/dispatcher/state_purchase_view/60189653" ref="B78" r:id="rId74"/>
    <hyperlink display="https://my.zakupivli.pro/remote/dispatcher/state_purchase_view/60188722" ref="B79" r:id="rId75"/>
    <hyperlink display="https://my.zakupivli.pro/remote/dispatcher/state_purchase_view/60186714" ref="B80" r:id="rId76"/>
    <hyperlink display="https://my.zakupivli.pro/remote/dispatcher/state_purchase_view/60181833" ref="B81" r:id="rId77"/>
    <hyperlink display="https://my.zakupivli.pro/remote/dispatcher/state_purchase_view/60181453" ref="B82" r:id="rId78"/>
    <hyperlink display="https://my.zakupivli.pro/remote/dispatcher/state_purchase_view/60181032" ref="B83" r:id="rId79"/>
    <hyperlink display="https://my.zakupivli.pro/remote/dispatcher/state_purchase_view/60179922" ref="B84" r:id="rId80"/>
    <hyperlink display="https://my.zakupivli.pro/remote/dispatcher/state_purchase_view/60179330" ref="B85" r:id="rId81"/>
    <hyperlink display="https://my.zakupivli.pro/remote/dispatcher/state_purchase_view/60178416" ref="B86" r:id="rId82"/>
    <hyperlink display="https://my.zakupivli.pro/remote/dispatcher/state_purchase_view/60177392" ref="B87" r:id="rId83"/>
    <hyperlink display="https://my.zakupivli.pro/remote/dispatcher/state_purchase_view/60163469" ref="B88" r:id="rId84"/>
    <hyperlink display="https://my.zakupivli.pro/remote/dispatcher/state_purchase_view/60162942" ref="B89" r:id="rId85"/>
    <hyperlink display="https://my.zakupivli.pro/remote/dispatcher/state_purchase_view/60162377" ref="B90" r:id="rId86"/>
    <hyperlink display="https://my.zakupivli.pro/remote/dispatcher/state_purchase_view/60158732" ref="B91" r:id="rId87"/>
    <hyperlink display="https://my.zakupivli.pro/remote/dispatcher/state_purchase_view/60157765" ref="B92" r:id="rId88"/>
    <hyperlink display="https://my.zakupivli.pro/remote/dispatcher/state_purchase_view/60154871" ref="B93" r:id="rId89"/>
    <hyperlink display="https://my.zakupivli.pro/remote/dispatcher/state_purchase_view/60147204" ref="B94" r:id="rId90"/>
    <hyperlink display="https://my.zakupivli.pro/remote/dispatcher/state_purchase_view/60146514" ref="B95" r:id="rId91"/>
    <hyperlink display="https://my.zakupivli.pro/remote/dispatcher/state_purchase_view/60146141" ref="B96" r:id="rId92"/>
    <hyperlink display="https://my.zakupivli.pro/remote/dispatcher/state_purchase_view/60142559" ref="B97" r:id="rId93"/>
    <hyperlink display="https://my.zakupivli.pro/remote/dispatcher/state_purchase_view/60140764" ref="B98" r:id="rId94"/>
    <hyperlink display="https://my.zakupivli.pro/remote/dispatcher/state_purchase_view/60134866" ref="B99" r:id="rId95"/>
    <hyperlink display="https://my.zakupivli.pro/remote/dispatcher/state_purchase_view/60124454" ref="B100" r:id="rId96"/>
    <hyperlink display="https://my.zakupivli.pro/remote/dispatcher/state_purchase_view/60123745" ref="B101" r:id="rId97"/>
    <hyperlink display="https://my.zakupivli.pro/remote/dispatcher/state_purchase_view/60116058" ref="B102" r:id="rId98"/>
    <hyperlink display="https://my.zakupivli.pro/remote/dispatcher/state_purchase_view/60115660" ref="B103" r:id="rId99"/>
    <hyperlink display="https://my.zakupivli.pro/remote/dispatcher/state_purchase_view/60114850" ref="B104" r:id="rId100"/>
    <hyperlink display="https://my.zakupivli.pro/remote/dispatcher/state_purchase_view/60114805" ref="B105" r:id="rId101"/>
    <hyperlink display="https://my.zakupivli.pro/remote/dispatcher/state_purchase_view/60113282" ref="B106" r:id="rId102"/>
    <hyperlink display="https://my.zakupivli.pro/remote/dispatcher/state_purchase_view/60113059" ref="B107" r:id="rId103"/>
    <hyperlink display="https://my.zakupivli.pro/remote/dispatcher/state_purchase_view/60112080" ref="B108" r:id="rId104"/>
    <hyperlink display="https://my.zakupivli.pro/remote/dispatcher/state_purchase_view/60111165" ref="B109" r:id="rId105"/>
    <hyperlink display="https://my.zakupivli.pro/remote/dispatcher/state_purchase_view/60110630" ref="B110" r:id="rId106"/>
    <hyperlink display="https://my.zakupivli.pro/remote/dispatcher/state_purchase_view/60109700" ref="B111" r:id="rId107"/>
    <hyperlink display="https://my.zakupivli.pro/remote/dispatcher/state_purchase_view/60109038" ref="B112" r:id="rId108"/>
    <hyperlink display="https://my.zakupivli.pro/remote/dispatcher/state_purchase_view/60109009" ref="B113" r:id="rId109"/>
    <hyperlink display="https://my.zakupivli.pro/remote/dispatcher/state_purchase_view/60106604" ref="B114" r:id="rId110"/>
    <hyperlink display="https://my.zakupivli.pro/remote/dispatcher/state_purchase_view/60105671" ref="B115" r:id="rId111"/>
    <hyperlink display="https://my.zakupivli.pro/remote/dispatcher/state_purchase_view/60104962" ref="B116" r:id="rId112"/>
    <hyperlink display="https://my.zakupivli.pro/remote/dispatcher/state_purchase_view/60088236" ref="B117" r:id="rId113"/>
    <hyperlink display="https://my.zakupivli.pro/remote/dispatcher/state_purchase_view/60087873" ref="B118" r:id="rId114"/>
    <hyperlink display="https://my.zakupivli.pro/remote/dispatcher/state_purchase_view/60087634" ref="B119" r:id="rId115"/>
    <hyperlink display="https://my.zakupivli.pro/remote/dispatcher/state_purchase_view/60055590" ref="B120" r:id="rId116"/>
    <hyperlink display="https://my.zakupivli.pro/remote/dispatcher/state_purchase_view/60053190" ref="B121" r:id="rId117"/>
    <hyperlink display="https://my.zakupivli.pro/remote/dispatcher/state_purchase_view/60052349" ref="B122" r:id="rId118"/>
    <hyperlink display="https://my.zakupivli.pro/remote/dispatcher/state_purchase_view/60050738" ref="B123" r:id="rId119"/>
    <hyperlink display="https://my.zakupivli.pro/remote/dispatcher/state_purchase_view/60050303" ref="B124" r:id="rId120"/>
    <hyperlink display="https://my.zakupivli.pro/remote/dispatcher/state_purchase_view/60024349" ref="B125" r:id="rId121"/>
    <hyperlink display="https://my.zakupivli.pro/remote/dispatcher/state_purchase_view/60022767" ref="B126" r:id="rId122"/>
    <hyperlink display="https://my.zakupivli.pro/remote/dispatcher/state_purchase_view/60022269" ref="B127" r:id="rId123"/>
    <hyperlink display="https://my.zakupivli.pro/remote/dispatcher/state_purchase_view/60021610" ref="B128" r:id="rId124"/>
    <hyperlink display="https://my.zakupivli.pro/remote/dispatcher/state_purchase_view/60020929" ref="B129" r:id="rId125"/>
    <hyperlink display="https://my.zakupivli.pro/remote/dispatcher/state_purchase_view/60020404" ref="B130" r:id="rId126"/>
    <hyperlink display="https://my.zakupivli.pro/remote/dispatcher/state_purchase_view/60020077" ref="B131" r:id="rId127"/>
    <hyperlink display="https://my.zakupivli.pro/remote/dispatcher/state_purchase_view/60018690" ref="B132" r:id="rId128"/>
    <hyperlink display="https://my.zakupivli.pro/remote/dispatcher/state_purchase_view/60012880" ref="B133" r:id="rId129"/>
    <hyperlink display="https://my.zakupivli.pro/remote/dispatcher/state_purchase_view/60009574" ref="B134" r:id="rId130"/>
    <hyperlink display="https://my.zakupivli.pro/remote/dispatcher/state_purchase_view/60009243" ref="B135" r:id="rId131"/>
    <hyperlink display="https://my.zakupivli.pro/remote/dispatcher/state_purchase_view/60002582" ref="B136" r:id="rId132"/>
    <hyperlink display="https://my.zakupivli.pro/remote/dispatcher/state_purchase_view/59993163" ref="B137" r:id="rId133"/>
    <hyperlink display="https://my.zakupivli.pro/remote/dispatcher/state_purchase_view/59990446" ref="B138" r:id="rId134"/>
    <hyperlink display="https://my.zakupivli.pro/remote/dispatcher/state_purchase_view/59989742" ref="B139" r:id="rId135"/>
    <hyperlink display="https://my.zakupivli.pro/remote/dispatcher/state_purchase_view/59989207" ref="B140" r:id="rId136"/>
    <hyperlink display="https://my.zakupivli.pro/remote/dispatcher/state_purchase_view/59982630" ref="B141" r:id="rId137"/>
    <hyperlink display="https://my.zakupivli.pro/remote/dispatcher/state_purchase_view/59966519" ref="B142" r:id="rId138"/>
    <hyperlink display="https://my.zakupivli.pro/remote/dispatcher/state_purchase_view/59960631" ref="B143" r:id="rId139"/>
    <hyperlink display="https://my.zakupivli.pro/remote/dispatcher/state_purchase_view/59959360" ref="B144" r:id="rId140"/>
    <hyperlink display="https://my.zakupivli.pro/remote/dispatcher/state_purchase_view/59945444" ref="B145" r:id="rId141"/>
    <hyperlink display="https://my.zakupivli.pro/remote/dispatcher/state_purchase_view/59939558" ref="B146" r:id="rId142"/>
    <hyperlink display="https://my.zakupivli.pro/remote/dispatcher/state_purchase_view/59939112" ref="B147" r:id="rId143"/>
    <hyperlink display="https://my.zakupivli.pro/remote/dispatcher/state_purchase_view/59938132" ref="B148" r:id="rId144"/>
    <hyperlink display="https://my.zakupivli.pro/remote/dispatcher/state_purchase_view/59937745" ref="B149" r:id="rId145"/>
    <hyperlink display="https://my.zakupivli.pro/remote/dispatcher/state_purchase_view/59931439" ref="B150" r:id="rId146"/>
    <hyperlink display="https://my.zakupivli.pro/remote/dispatcher/state_purchase_view/59930818" ref="B151" r:id="rId147"/>
    <hyperlink display="https://my.zakupivli.pro/remote/dispatcher/state_purchase_view/59928988" ref="B152" r:id="rId148"/>
    <hyperlink display="https://my.zakupivli.pro/remote/dispatcher/state_purchase_view/59915858" ref="B153" r:id="rId149"/>
    <hyperlink display="https://my.zakupivli.pro/remote/dispatcher/state_purchase_view/59914936" ref="B154" r:id="rId150"/>
    <hyperlink display="https://my.zakupivli.pro/remote/dispatcher/state_purchase_view/59901313" ref="B155" r:id="rId151"/>
    <hyperlink display="https://my.zakupivli.pro/remote/dispatcher/state_purchase_view/59899283" ref="B156" r:id="rId152"/>
    <hyperlink display="https://my.zakupivli.pro/remote/dispatcher/state_purchase_view/59898843" ref="B157" r:id="rId153"/>
    <hyperlink display="https://my.zakupivli.pro/remote/dispatcher/state_purchase_view/59886561" ref="B158" r:id="rId154"/>
    <hyperlink display="https://my.zakupivli.pro/remote/dispatcher/state_purchase_view/59834247" ref="B159" r:id="rId155"/>
    <hyperlink display="https://my.zakupivli.pro/remote/dispatcher/state_purchase_view/59832944" ref="B160" r:id="rId156"/>
    <hyperlink display="https://my.zakupivli.pro/remote/dispatcher/state_purchase_view/59826794" ref="B161" r:id="rId157"/>
    <hyperlink display="https://my.zakupivli.pro/remote/dispatcher/state_purchase_view/59826353" ref="B162" r:id="rId158"/>
    <hyperlink display="https://my.zakupivli.pro/remote/dispatcher/state_purchase_view/59825740" ref="B163" r:id="rId159"/>
    <hyperlink display="https://my.zakupivli.pro/remote/dispatcher/state_purchase_view/59822801" ref="B164" r:id="rId160"/>
    <hyperlink display="https://my.zakupivli.pro/remote/dispatcher/state_purchase_view/59821716" ref="B165" r:id="rId161"/>
    <hyperlink display="https://my.zakupivli.pro/remote/dispatcher/state_purchase_view/59818464" ref="B166" r:id="rId162"/>
    <hyperlink display="https://my.zakupivli.pro/remote/dispatcher/state_purchase_view/59817026" ref="B167" r:id="rId163"/>
    <hyperlink display="https://my.zakupivli.pro/remote/dispatcher/state_purchase_view/59804033" ref="B168" r:id="rId164"/>
    <hyperlink display="https://my.zakupivli.pro/remote/dispatcher/state_purchase_view/59803496" ref="B169" r:id="rId165"/>
    <hyperlink display="https://my.zakupivli.pro/remote/dispatcher/state_purchase_view/59803007" ref="B170" r:id="rId166"/>
  </hyperlinks>
  <pageMargins left="0.75" right="0.75" top="1" bottom="1" header="0.5" footer="0.5"/>
</worksheet>
</file>

<file path=docProps/app.xml><?xml version="1.0" encoding="utf-8"?>
<ns0:Properties xmlns:ns0="http://schemas.openxmlformats.org/officeDocument/2006/extended-properties">
  <ns0:Application>Microsoft Excel</ns0:Application>
  <ns0:DocSecurity>0</ns0:DocSecurity>
  <ns0:ScaleCrop>false</ns0:ScaleCrop>
  <ns0:Company/>
  <ns0:LinksUpToDate>false</ns0:LinksUpToDate>
  <ns0:SharedDoc>false</ns0:SharedDoc>
  <ns0:HyperlinksChanged>false</ns0:HyperlinksChanged>
  <ns0:AppVersion>12.0000</ns0:AppVersion>
  <ns0:HeadingPairs>
    <vt:vector xmlns:vt="http://schemas.openxmlformats.org/officeDocument/2006/docPropsVTypes" size="2" baseType="variant">
      <vt:variant>
        <vt:lpstr>Worksheets</vt:lpstr>
      </vt:variant>
      <vt:variant>
        <vt:i4>1</vt:i4>
      </vt:variant>
    </vt:vector>
  </ns0:HeadingPairs>
  <ns0:TitlesOfParts>
    <vt:vector xmlns:vt="http://schemas.openxmlformats.org/officeDocument/2006/docPropsVTypes" size="1" baseType="lpstr">
      <vt:lpstr>Sheet</vt:lpstr>
    </vt:vector>
  </ns0:TitlesOfParts>
</ns0:Properties>
</file>

<file path=docProps/core.xml><?xml version="1.0" encoding="utf-8"?>
<cp:coreProperties xmlns:cp="http://schemas.openxmlformats.org/package/2006/metadata/core-properties">
  <dc:creator xmlns:dc="http://purl.org/dc/elements/1.1/">Unknown</dc:creator>
  <cp:lastModifiedBy>Unknown</cp:lastModifiedBy>
  <dcterms:created xmlns:dcterms="http://purl.org/dc/terms/" xmlns:xsi="http://www.w3.org/2001/XMLSchema-instance" xsi:type="dcterms:W3CDTF">2025-07-21T09:52:26Z</dcterms:created>
  <dcterms:modified xmlns:dcterms="http://purl.org/dc/terms/" xmlns:xsi="http://www.w3.org/2001/XMLSchema-instance" xsi:type="dcterms:W3CDTF">2025-07-21T09:52:26Z</dcterms:modified>
  <dc:title xmlns:dc="http://purl.org/dc/elements/1.1/">Untitled</dc:title>
  <dc:description xmlns:dc="http://purl.org/dc/elements/1.1/"/>
  <dc:subject xmlns:dc="http://purl.org/dc/elements/1.1/"/>
  <cp:keywords/>
  <cp:category/>
</cp:coreProperties>
</file>